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5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6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9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odepa.sharepoint.com/sites/PolticaSectorial-Pecuario/Documentos compartidos/Pecuario/Bovino (carne y leche)/Carnes/Boletín de la Carne/febrero 2026/"/>
    </mc:Choice>
  </mc:AlternateContent>
  <xr:revisionPtr revIDLastSave="1031" documentId="8_{00B53986-132D-4044-94DF-DC86B1F9EEF9}" xr6:coauthVersionLast="47" xr6:coauthVersionMax="47" xr10:uidLastSave="{DE9E61D3-7ACE-42A4-AFFC-F4229B3E847B}"/>
  <bookViews>
    <workbookView xWindow="-120" yWindow="-120" windowWidth="20730" windowHeight="11040" tabRatio="839" activeTab="1" xr2:uid="{00000000-000D-0000-FFFF-FFFF00000000}"/>
  </bookViews>
  <sheets>
    <sheet name="Portada" sheetId="37" r:id="rId1"/>
    <sheet name="Indice" sheetId="53" r:id="rId2"/>
    <sheet name="Introducción " sheetId="160" r:id="rId3"/>
    <sheet name="Pág.5-C1" sheetId="9" r:id="rId4"/>
    <sheet name="Pág.6-C2" sheetId="64" r:id="rId5"/>
    <sheet name="Pág.7-C3" sheetId="65" r:id="rId6"/>
    <sheet name="Pág.8-G1" sheetId="131" r:id="rId7"/>
    <sheet name="Pág.9-G2" sheetId="135" r:id="rId8"/>
    <sheet name="Pag.10-G3 " sheetId="136" r:id="rId9"/>
    <sheet name="Pág.11-C4 " sheetId="125" r:id="rId10"/>
    <sheet name="Pág.12-C5 " sheetId="162" r:id="rId11"/>
    <sheet name="Pág.13-C6 " sheetId="164" r:id="rId12"/>
    <sheet name="Pág.14-G4" sheetId="165" r:id="rId13"/>
    <sheet name="Pág.15-G5" sheetId="166" r:id="rId14"/>
    <sheet name="Pág.16-G6" sheetId="167" r:id="rId15"/>
    <sheet name="Pág.17-G7" sheetId="168" r:id="rId16"/>
    <sheet name="Pág.18-C7" sheetId="27" r:id="rId17"/>
    <sheet name="Pág 19-C8" sheetId="161" r:id="rId18"/>
    <sheet name="Pág 20-C9" sheetId="180" r:id="rId19"/>
    <sheet name="Pág 21-C10" sheetId="181" r:id="rId20"/>
    <sheet name="Pág.22-C11 " sheetId="154" r:id="rId21"/>
    <sheet name="Pág.23-C12" sheetId="155" r:id="rId22"/>
    <sheet name="Pág.24-C13" sheetId="112" r:id="rId23"/>
    <sheet name="Pág.25-C14 " sheetId="157" r:id="rId24"/>
    <sheet name="Pág 26-C15" sheetId="183" r:id="rId25"/>
    <sheet name="Pág 27-C16" sheetId="184" r:id="rId26"/>
    <sheet name="Pág.28-C17 " sheetId="159" r:id="rId27"/>
    <sheet name="Pág.29-C18 " sheetId="158" r:id="rId28"/>
    <sheet name="Pág.30-C19 " sheetId="151" r:id="rId29"/>
    <sheet name="Pág.31-G8 " sheetId="178" r:id="rId30"/>
    <sheet name="Pág.32-C20  " sheetId="179" r:id="rId31"/>
    <sheet name="Pág.33-G9  " sheetId="173" r:id="rId32"/>
    <sheet name="Pág.34-C21" sheetId="175" r:id="rId33"/>
    <sheet name="Pág.35-C22" sheetId="176" r:id="rId34"/>
    <sheet name="Pág.36-C23" sheetId="185" r:id="rId35"/>
    <sheet name="Hoja1" sheetId="119" state="hidden" r:id="rId36"/>
  </sheets>
  <definedNames>
    <definedName name="_xlnm.Print_Area" localSheetId="1">Indice!$A$1:$C$46</definedName>
    <definedName name="_xlnm.Print_Area" localSheetId="2">'Introducción '!$A$1:$H$47</definedName>
    <definedName name="_xlnm.Print_Area" localSheetId="17">'Pág 19-C8'!$A$1:$I$49</definedName>
    <definedName name="_xlnm.Print_Area" localSheetId="18">'Pág 20-C9'!$A$1:$I$56</definedName>
    <definedName name="_xlnm.Print_Area" localSheetId="19">'Pág 21-C10'!$A$1:$I$63</definedName>
    <definedName name="_xlnm.Print_Area" localSheetId="24">'Pág 26-C15'!$A$1:$I$58</definedName>
    <definedName name="_xlnm.Print_Area" localSheetId="25">'Pág 27-C16'!$A$1:$I$48</definedName>
    <definedName name="_xlnm.Print_Area" localSheetId="8">'Pag.10-G3 '!$A$1:$B$31</definedName>
    <definedName name="_xlnm.Print_Area" localSheetId="9">'Pág.11-C4 '!$A$1:$G$71</definedName>
    <definedName name="_xlnm.Print_Area" localSheetId="10">'Pág.12-C5 '!$A$1:$J$70</definedName>
    <definedName name="_xlnm.Print_Area" localSheetId="11">'Pág.13-C6 '!$A$1:$J$69</definedName>
    <definedName name="_xlnm.Print_Area" localSheetId="12">'Pág.14-G4'!$A$1:$A$28</definedName>
    <definedName name="_xlnm.Print_Area" localSheetId="13">'Pág.15-G5'!$A$1:$A$29</definedName>
    <definedName name="_xlnm.Print_Area" localSheetId="14">'Pág.16-G6'!$A$1:$A$28</definedName>
    <definedName name="_xlnm.Print_Area" localSheetId="15">'Pág.17-G7'!$A$1:$B$34</definedName>
    <definedName name="_xlnm.Print_Area" localSheetId="16">'Pág.18-C7'!$A$1:$M$20</definedName>
    <definedName name="_xlnm.Print_Area" localSheetId="20">'Pág.22-C11 '!$A$1:$I$30</definedName>
    <definedName name="_xlnm.Print_Area" localSheetId="21">'Pág.23-C12'!$A$1:$I$39</definedName>
    <definedName name="_xlnm.Print_Area" localSheetId="22">'Pág.24-C13'!$A$1:$M$18</definedName>
    <definedName name="_xlnm.Print_Area" localSheetId="23">'Pág.25-C14 '!$A$1:$I$34</definedName>
    <definedName name="_xlnm.Print_Area" localSheetId="26">'Pág.28-C17 '!$A$1:$I$27</definedName>
    <definedName name="_xlnm.Print_Area" localSheetId="27">'Pág.29-C18 '!$A$1:$I$15</definedName>
    <definedName name="_xlnm.Print_Area" localSheetId="28">'Pág.30-C19 '!$A$1:$M$15</definedName>
    <definedName name="_xlnm.Print_Area" localSheetId="29">'Pág.31-G8 '!$A$1:$A$26</definedName>
    <definedName name="_xlnm.Print_Area" localSheetId="30">'Pág.32-C20  '!$A$1:$K$59</definedName>
    <definedName name="_xlnm.Print_Area" localSheetId="31">'Pág.33-G9  '!$A$1:$A$30</definedName>
    <definedName name="_xlnm.Print_Area" localSheetId="32">'Pág.34-C21'!$A$1:$K$70</definedName>
    <definedName name="_xlnm.Print_Area" localSheetId="33">'Pág.35-C22'!$A$1:$K$70</definedName>
    <definedName name="_xlnm.Print_Area" localSheetId="34">'Pág.36-C23'!$A$1:$G$32</definedName>
    <definedName name="_xlnm.Print_Area" localSheetId="3">'Pág.5-C1'!$A$1:$E$47</definedName>
    <definedName name="_xlnm.Print_Area" localSheetId="4">'Pág.6-C2'!$A$1:$K$70</definedName>
    <definedName name="_xlnm.Print_Area" localSheetId="5">'Pág.7-C3'!$A$1:$K$70</definedName>
    <definedName name="_xlnm.Print_Area" localSheetId="6">'Pág.8-G1'!$A$1:$B$28</definedName>
    <definedName name="_xlnm.Print_Area" localSheetId="7">'Pág.9-G2'!$A$1:$A$27</definedName>
    <definedName name="Print_Area" localSheetId="1">Indice!$A$1:$C$46</definedName>
    <definedName name="Print_Area" localSheetId="2">'Introducción '!$A$1:$H$50</definedName>
    <definedName name="Print_Area" localSheetId="17">'Pág 19-C8'!$A$1:$I$49</definedName>
    <definedName name="Print_Area" localSheetId="18">'Pág 20-C9'!$A$1:$I$60</definedName>
    <definedName name="Print_Area" localSheetId="19">'Pág 21-C10'!$A$1:$I$64</definedName>
    <definedName name="Print_Area" localSheetId="24">'Pág 26-C15'!$A$1:$I$57</definedName>
    <definedName name="Print_Area" localSheetId="25">'Pág 27-C16'!$A$1:$I$48</definedName>
    <definedName name="Print_Area" localSheetId="8">'Pag.10-G3 '!$A$1:$B$29</definedName>
    <definedName name="Print_Area" localSheetId="9">'Pág.11-C4 '!$A$1:$G$71</definedName>
    <definedName name="Print_Area" localSheetId="10">'Pág.12-C5 '!$A$1:$J$70</definedName>
    <definedName name="Print_Area" localSheetId="11">'Pág.13-C6 '!$A$1:$J$69</definedName>
    <definedName name="Print_Area" localSheetId="12">'Pág.14-G4'!$A$1:$A$28</definedName>
    <definedName name="Print_Area" localSheetId="13">'Pág.15-G5'!$A$1:$A$29</definedName>
    <definedName name="Print_Area" localSheetId="14">'Pág.16-G6'!$A$1:$A$27</definedName>
    <definedName name="Print_Area" localSheetId="15">'Pág.17-G7'!$A$1:$A$28</definedName>
    <definedName name="Print_Area" localSheetId="16">'Pág.18-C7'!$A$1:$M$19</definedName>
    <definedName name="Print_Area" localSheetId="20">'Pág.22-C11 '!$A$1:$I$37</definedName>
    <definedName name="Print_Area" localSheetId="21">'Pág.23-C12'!$A$1:$I$47</definedName>
    <definedName name="Print_Area" localSheetId="22">'Pág.24-C13'!$A$1:$M$17</definedName>
    <definedName name="Print_Area" localSheetId="23">'Pág.25-C14 '!$A$1:$I$33</definedName>
    <definedName name="Print_Area" localSheetId="26">'Pág.28-C17 '!$A$1:$I$27</definedName>
    <definedName name="Print_Area" localSheetId="27">'Pág.29-C18 '!$A$1:$I$15</definedName>
    <definedName name="Print_Area" localSheetId="28">'Pág.30-C19 '!$A$1:$K$14</definedName>
    <definedName name="Print_Area" localSheetId="31">'Pág.33-G9  '!$A$1:$A$30</definedName>
    <definedName name="Print_Area" localSheetId="3">'Pág.5-C1'!$A$1:$E$47</definedName>
    <definedName name="Print_Area" localSheetId="4">'Pág.6-C2'!$A$1:$K$70</definedName>
    <definedName name="Print_Area" localSheetId="5">'Pág.7-C3'!$A$1:$K$70</definedName>
    <definedName name="Print_Area" localSheetId="6">'Pág.8-G1'!$A$1:$B$29</definedName>
    <definedName name="Print_Area" localSheetId="7">'Pág.9-G2'!$A$1:$A$27</definedName>
    <definedName name="Print_Area" localSheetId="0">Portada!$A$1:$H$80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9" l="1"/>
  <c r="C6" i="9" l="1"/>
  <c r="B6" i="9"/>
  <c r="J68" i="176"/>
  <c r="J67" i="176"/>
  <c r="J65" i="176"/>
  <c r="J66" i="176" s="1"/>
  <c r="J64" i="176"/>
  <c r="I68" i="176"/>
  <c r="I67" i="176"/>
  <c r="I65" i="176"/>
  <c r="I66" i="176" s="1"/>
  <c r="I64" i="176"/>
  <c r="G68" i="176"/>
  <c r="G67" i="176"/>
  <c r="G65" i="176"/>
  <c r="G66" i="176" s="1"/>
  <c r="G64" i="176"/>
  <c r="F68" i="176"/>
  <c r="F67" i="176"/>
  <c r="F65" i="176"/>
  <c r="F66" i="176" s="1"/>
  <c r="F64" i="176"/>
  <c r="D68" i="176"/>
  <c r="D67" i="176"/>
  <c r="D65" i="176"/>
  <c r="D66" i="176" s="1"/>
  <c r="D64" i="176"/>
  <c r="C68" i="176"/>
  <c r="C67" i="176"/>
  <c r="C66" i="176"/>
  <c r="C65" i="176"/>
  <c r="C64" i="176"/>
  <c r="K51" i="176"/>
  <c r="H51" i="176"/>
  <c r="E51" i="176"/>
  <c r="J10" i="176"/>
  <c r="K10" i="176" s="1"/>
  <c r="I10" i="176"/>
  <c r="G10" i="176"/>
  <c r="H10" i="176" s="1"/>
  <c r="F10" i="176"/>
  <c r="E10" i="176"/>
  <c r="D10" i="176"/>
  <c r="C10" i="176"/>
  <c r="J68" i="175"/>
  <c r="I68" i="175"/>
  <c r="J67" i="175"/>
  <c r="I67" i="175"/>
  <c r="J65" i="175"/>
  <c r="J66" i="175" s="1"/>
  <c r="I65" i="175"/>
  <c r="J64" i="175"/>
  <c r="I64" i="175"/>
  <c r="I66" i="175" s="1"/>
  <c r="G68" i="175"/>
  <c r="F68" i="175"/>
  <c r="G67" i="175"/>
  <c r="F67" i="175"/>
  <c r="G65" i="175"/>
  <c r="G66" i="175" s="1"/>
  <c r="F65" i="175"/>
  <c r="F66" i="175" s="1"/>
  <c r="G64" i="175"/>
  <c r="F64" i="175"/>
  <c r="D64" i="175"/>
  <c r="D65" i="175"/>
  <c r="D66" i="175"/>
  <c r="D67" i="175"/>
  <c r="D68" i="175"/>
  <c r="C68" i="175"/>
  <c r="C67" i="175"/>
  <c r="C66" i="175"/>
  <c r="C65" i="175"/>
  <c r="C64" i="175"/>
  <c r="K51" i="175"/>
  <c r="H51" i="175"/>
  <c r="E51" i="175"/>
  <c r="J10" i="175"/>
  <c r="I10" i="175"/>
  <c r="K10" i="175" s="1"/>
  <c r="G10" i="175"/>
  <c r="F10" i="175"/>
  <c r="H10" i="175" s="1"/>
  <c r="E10" i="175"/>
  <c r="D10" i="175"/>
  <c r="C10" i="175"/>
  <c r="J58" i="179" l="1"/>
  <c r="K7" i="179"/>
  <c r="K8" i="179"/>
  <c r="K9" i="179"/>
  <c r="K10" i="179"/>
  <c r="K11" i="179"/>
  <c r="K6" i="179"/>
  <c r="K5" i="179"/>
  <c r="AU15" i="178"/>
  <c r="AV3" i="178"/>
  <c r="E13" i="158"/>
  <c r="F13" i="158"/>
  <c r="G13" i="158"/>
  <c r="H13" i="158"/>
  <c r="I13" i="158"/>
  <c r="D13" i="158"/>
  <c r="I7" i="27"/>
  <c r="I8" i="27"/>
  <c r="I9" i="27"/>
  <c r="I10" i="27"/>
  <c r="I11" i="27"/>
  <c r="I12" i="27"/>
  <c r="I13" i="27"/>
  <c r="I14" i="27"/>
  <c r="I15" i="27"/>
  <c r="I16" i="27"/>
  <c r="I17" i="27"/>
  <c r="I18" i="27"/>
  <c r="I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6" i="27"/>
  <c r="W38" i="166" l="1"/>
  <c r="Z122" i="165"/>
  <c r="D9" i="164"/>
  <c r="E9" i="164"/>
  <c r="F9" i="164"/>
  <c r="G9" i="164"/>
  <c r="H9" i="164"/>
  <c r="I9" i="164"/>
  <c r="J9" i="164"/>
  <c r="C9" i="164"/>
  <c r="D66" i="164"/>
  <c r="E66" i="164"/>
  <c r="F66" i="164"/>
  <c r="G66" i="164"/>
  <c r="H66" i="164"/>
  <c r="I66" i="164"/>
  <c r="J66" i="164"/>
  <c r="D67" i="164"/>
  <c r="E67" i="164"/>
  <c r="F67" i="164"/>
  <c r="G67" i="164"/>
  <c r="H67" i="164"/>
  <c r="I67" i="164"/>
  <c r="J67" i="164"/>
  <c r="D68" i="164"/>
  <c r="E68" i="164"/>
  <c r="F68" i="164"/>
  <c r="G68" i="164"/>
  <c r="H68" i="164"/>
  <c r="I68" i="164"/>
  <c r="J68" i="164"/>
  <c r="C68" i="164"/>
  <c r="C67" i="164"/>
  <c r="D9" i="162"/>
  <c r="E9" i="162"/>
  <c r="F9" i="162"/>
  <c r="G9" i="162"/>
  <c r="H9" i="162"/>
  <c r="I9" i="162"/>
  <c r="J9" i="162"/>
  <c r="C9" i="162"/>
  <c r="D11" i="164"/>
  <c r="E11" i="164"/>
  <c r="F11" i="164"/>
  <c r="G11" i="164"/>
  <c r="H11" i="164"/>
  <c r="I11" i="164"/>
  <c r="J11" i="164"/>
  <c r="D12" i="164"/>
  <c r="E12" i="164"/>
  <c r="F12" i="164"/>
  <c r="G12" i="164"/>
  <c r="H12" i="164"/>
  <c r="I12" i="164"/>
  <c r="J12" i="164"/>
  <c r="C12" i="164"/>
  <c r="C11" i="164"/>
  <c r="E68" i="162"/>
  <c r="D68" i="162"/>
  <c r="F68" i="162"/>
  <c r="G68" i="162"/>
  <c r="H68" i="162"/>
  <c r="I68" i="162"/>
  <c r="J68" i="162"/>
  <c r="D69" i="162"/>
  <c r="F69" i="162"/>
  <c r="G69" i="162"/>
  <c r="H69" i="162"/>
  <c r="I69" i="162"/>
  <c r="J69" i="162"/>
  <c r="E69" i="162" l="1"/>
  <c r="C69" i="162"/>
  <c r="C68" i="162"/>
  <c r="D12" i="162"/>
  <c r="E12" i="162"/>
  <c r="F12" i="162"/>
  <c r="G12" i="162"/>
  <c r="H12" i="162"/>
  <c r="I12" i="162"/>
  <c r="J12" i="162"/>
  <c r="C12" i="162"/>
  <c r="C67" i="162" s="1"/>
  <c r="D11" i="162"/>
  <c r="E11" i="162"/>
  <c r="F11" i="162"/>
  <c r="G11" i="162"/>
  <c r="H11" i="162"/>
  <c r="I11" i="162"/>
  <c r="J11" i="162"/>
  <c r="C11" i="162"/>
  <c r="F65" i="125" l="1"/>
  <c r="D65" i="125"/>
  <c r="C65" i="125"/>
  <c r="C11" i="125"/>
  <c r="AD51" i="136"/>
  <c r="AD50" i="136"/>
  <c r="AH9" i="135"/>
  <c r="AH8" i="135"/>
  <c r="AG9" i="135"/>
  <c r="AG8" i="135"/>
  <c r="AF9" i="135"/>
  <c r="AF8" i="135"/>
  <c r="AE9" i="135"/>
  <c r="AE8" i="135"/>
  <c r="AD9" i="135"/>
  <c r="AD8" i="135"/>
  <c r="AC9" i="135"/>
  <c r="AC8" i="135"/>
  <c r="AB9" i="135"/>
  <c r="AB8" i="135"/>
  <c r="AH5" i="135"/>
  <c r="AG5" i="135"/>
  <c r="AF5" i="135"/>
  <c r="AE5" i="135"/>
  <c r="AD5" i="135"/>
  <c r="AC5" i="135"/>
  <c r="AB5" i="135"/>
  <c r="AH4" i="135"/>
  <c r="AG4" i="135"/>
  <c r="AF4" i="135"/>
  <c r="AE4" i="135"/>
  <c r="AC4" i="135"/>
  <c r="AD4" i="135"/>
  <c r="AB4" i="135"/>
  <c r="D66" i="65"/>
  <c r="E66" i="65"/>
  <c r="F66" i="65"/>
  <c r="G66" i="65"/>
  <c r="H66" i="65"/>
  <c r="I66" i="65"/>
  <c r="J66" i="65"/>
  <c r="K66" i="65"/>
  <c r="D67" i="65"/>
  <c r="E67" i="65"/>
  <c r="F67" i="65"/>
  <c r="G67" i="65"/>
  <c r="H67" i="65"/>
  <c r="I67" i="65"/>
  <c r="J67" i="65"/>
  <c r="K67" i="65"/>
  <c r="D68" i="65"/>
  <c r="E68" i="65"/>
  <c r="F68" i="65"/>
  <c r="G68" i="65"/>
  <c r="H68" i="65"/>
  <c r="I68" i="65"/>
  <c r="J68" i="65"/>
  <c r="K68" i="65"/>
  <c r="C68" i="65"/>
  <c r="C67" i="65"/>
  <c r="C66" i="65"/>
  <c r="E11" i="65"/>
  <c r="F11" i="65"/>
  <c r="G11" i="65"/>
  <c r="H11" i="65"/>
  <c r="I11" i="65"/>
  <c r="J11" i="65"/>
  <c r="K11" i="65"/>
  <c r="E12" i="65"/>
  <c r="F12" i="65"/>
  <c r="G12" i="65"/>
  <c r="H12" i="65"/>
  <c r="I12" i="65"/>
  <c r="J12" i="65"/>
  <c r="K12" i="65"/>
  <c r="D11" i="65"/>
  <c r="D12" i="65"/>
  <c r="C12" i="65"/>
  <c r="C11" i="65"/>
  <c r="D66" i="64"/>
  <c r="E66" i="64"/>
  <c r="F66" i="64"/>
  <c r="G66" i="64"/>
  <c r="H66" i="64"/>
  <c r="I66" i="64"/>
  <c r="J66" i="64"/>
  <c r="K66" i="64"/>
  <c r="D67" i="64"/>
  <c r="E67" i="64"/>
  <c r="F67" i="64"/>
  <c r="G67" i="64"/>
  <c r="H67" i="64"/>
  <c r="I67" i="64"/>
  <c r="J67" i="64"/>
  <c r="K67" i="64"/>
  <c r="D68" i="64"/>
  <c r="E68" i="64"/>
  <c r="F68" i="64"/>
  <c r="G68" i="64"/>
  <c r="H68" i="64"/>
  <c r="I68" i="64"/>
  <c r="J68" i="64"/>
  <c r="K68" i="64"/>
  <c r="C68" i="64"/>
  <c r="C67" i="64"/>
  <c r="E11" i="64"/>
  <c r="F11" i="64"/>
  <c r="G11" i="64"/>
  <c r="H11" i="64"/>
  <c r="I11" i="64"/>
  <c r="J11" i="64"/>
  <c r="K11" i="64"/>
  <c r="E12" i="64"/>
  <c r="F12" i="64"/>
  <c r="G12" i="64"/>
  <c r="H12" i="64"/>
  <c r="I12" i="64"/>
  <c r="J12" i="64"/>
  <c r="K12" i="64"/>
  <c r="D11" i="64"/>
  <c r="D12" i="64"/>
  <c r="C12" i="64"/>
  <c r="C11" i="64"/>
  <c r="AV14" i="178"/>
  <c r="E65" i="125" l="1"/>
  <c r="G65" i="125"/>
  <c r="D28" i="154"/>
  <c r="K64" i="176" l="1"/>
  <c r="K49" i="176"/>
  <c r="H49" i="176"/>
  <c r="E49" i="176"/>
  <c r="K49" i="175"/>
  <c r="H49" i="175"/>
  <c r="E49" i="175"/>
  <c r="K65" i="176" l="1"/>
  <c r="H65" i="176"/>
  <c r="H64" i="176"/>
  <c r="H64" i="175"/>
  <c r="K64" i="175"/>
  <c r="H65" i="175"/>
  <c r="K65" i="175"/>
  <c r="C66" i="164" l="1"/>
  <c r="D38" i="125"/>
  <c r="D38" i="9" l="1"/>
  <c r="E64" i="175" l="1"/>
  <c r="D15" i="9"/>
  <c r="I58" i="179" l="1"/>
  <c r="D46" i="184"/>
  <c r="D56" i="183"/>
  <c r="D25" i="159"/>
  <c r="D32" i="157"/>
  <c r="D61" i="181"/>
  <c r="D54" i="180"/>
  <c r="D37" i="155"/>
  <c r="D47" i="161"/>
  <c r="K6" i="27"/>
  <c r="D67" i="162" l="1"/>
  <c r="E67" i="162"/>
  <c r="F67" i="162"/>
  <c r="G67" i="162"/>
  <c r="H67" i="162"/>
  <c r="I67" i="162"/>
  <c r="J67" i="162"/>
  <c r="L6" i="112" l="1"/>
  <c r="K6" i="112"/>
  <c r="D14" i="151"/>
  <c r="E14" i="151"/>
  <c r="K17" i="27"/>
  <c r="L6" i="27"/>
  <c r="B11" i="125"/>
  <c r="M6" i="27" l="1"/>
  <c r="AW11" i="178"/>
  <c r="AX11" i="178"/>
  <c r="AA4" i="135"/>
  <c r="AA5" i="135"/>
  <c r="AA6" i="135"/>
  <c r="B12" i="64"/>
  <c r="C74" i="183"/>
  <c r="B74" i="183"/>
  <c r="E56" i="183"/>
  <c r="F56" i="183"/>
  <c r="G56" i="183"/>
  <c r="H56" i="183"/>
  <c r="I56" i="183"/>
  <c r="E25" i="159"/>
  <c r="F25" i="159"/>
  <c r="G25" i="159"/>
  <c r="H25" i="159"/>
  <c r="I25" i="159"/>
  <c r="B66" i="157"/>
  <c r="B65" i="157"/>
  <c r="E32" i="157"/>
  <c r="F32" i="157"/>
  <c r="G32" i="157"/>
  <c r="H32" i="157"/>
  <c r="I32" i="157"/>
  <c r="L12" i="112"/>
  <c r="C89" i="181"/>
  <c r="B89" i="181"/>
  <c r="E61" i="181"/>
  <c r="F61" i="181"/>
  <c r="G61" i="181"/>
  <c r="H61" i="181"/>
  <c r="I61" i="181"/>
  <c r="C71" i="180"/>
  <c r="B71" i="180"/>
  <c r="B68" i="161"/>
  <c r="B67" i="161"/>
  <c r="C67" i="161"/>
  <c r="E54" i="180"/>
  <c r="F54" i="180"/>
  <c r="G54" i="180"/>
  <c r="H54" i="180"/>
  <c r="I54" i="180"/>
  <c r="AC107" i="167"/>
  <c r="E37" i="155"/>
  <c r="F37" i="155"/>
  <c r="G37" i="155"/>
  <c r="H37" i="155"/>
  <c r="I37" i="155"/>
  <c r="E28" i="154"/>
  <c r="F28" i="154"/>
  <c r="G28" i="154"/>
  <c r="H28" i="154"/>
  <c r="I28" i="154"/>
  <c r="AB13" i="135" l="1"/>
  <c r="AB12" i="135"/>
  <c r="E47" i="161" l="1"/>
  <c r="F47" i="161"/>
  <c r="G47" i="161"/>
  <c r="H47" i="161"/>
  <c r="I47" i="161"/>
  <c r="K36" i="176"/>
  <c r="K35" i="176"/>
  <c r="K34" i="176"/>
  <c r="K33" i="176"/>
  <c r="K32" i="176"/>
  <c r="K31" i="176"/>
  <c r="K30" i="176"/>
  <c r="K29" i="176"/>
  <c r="K28" i="176"/>
  <c r="K27" i="176"/>
  <c r="K26" i="176"/>
  <c r="K25" i="176"/>
  <c r="K23" i="176"/>
  <c r="K22" i="176"/>
  <c r="K21" i="176"/>
  <c r="K20" i="176"/>
  <c r="K19" i="176"/>
  <c r="K18" i="176"/>
  <c r="K17" i="176"/>
  <c r="K16" i="176"/>
  <c r="K15" i="176"/>
  <c r="K14" i="176"/>
  <c r="K13" i="176"/>
  <c r="K12" i="176"/>
  <c r="H36" i="176"/>
  <c r="H35" i="176"/>
  <c r="H34" i="176"/>
  <c r="H33" i="176"/>
  <c r="H32" i="176"/>
  <c r="H31" i="176"/>
  <c r="H30" i="176"/>
  <c r="H29" i="176"/>
  <c r="H28" i="176"/>
  <c r="H27" i="176"/>
  <c r="H26" i="176"/>
  <c r="H25" i="176"/>
  <c r="H23" i="176"/>
  <c r="H22" i="176"/>
  <c r="H21" i="176"/>
  <c r="H20" i="176"/>
  <c r="H19" i="176"/>
  <c r="H18" i="176"/>
  <c r="H17" i="176"/>
  <c r="H16" i="176"/>
  <c r="H15" i="176"/>
  <c r="H14" i="176"/>
  <c r="H13" i="176"/>
  <c r="H12" i="176"/>
  <c r="E36" i="176"/>
  <c r="E35" i="176"/>
  <c r="E34" i="176"/>
  <c r="E33" i="176"/>
  <c r="E32" i="176"/>
  <c r="E31" i="176"/>
  <c r="E30" i="176"/>
  <c r="E29" i="176"/>
  <c r="E28" i="176"/>
  <c r="E27" i="176"/>
  <c r="E26" i="176"/>
  <c r="E25" i="176"/>
  <c r="E23" i="176"/>
  <c r="E22" i="176"/>
  <c r="E21" i="176"/>
  <c r="E20" i="176"/>
  <c r="E19" i="176"/>
  <c r="E18" i="176"/>
  <c r="E17" i="176"/>
  <c r="E16" i="176"/>
  <c r="E15" i="176"/>
  <c r="E14" i="176"/>
  <c r="E13" i="176"/>
  <c r="E12" i="176"/>
  <c r="E45" i="175"/>
  <c r="E44" i="175"/>
  <c r="E43" i="175"/>
  <c r="E42" i="175"/>
  <c r="E41" i="175"/>
  <c r="E40" i="175"/>
  <c r="E39" i="175"/>
  <c r="E38" i="175"/>
  <c r="E36" i="175"/>
  <c r="E35" i="175"/>
  <c r="E34" i="175"/>
  <c r="E33" i="175"/>
  <c r="E32" i="175"/>
  <c r="E31" i="175"/>
  <c r="E30" i="175"/>
  <c r="E29" i="175"/>
  <c r="E28" i="175"/>
  <c r="E27" i="175"/>
  <c r="E26" i="175"/>
  <c r="E25" i="175"/>
  <c r="E23" i="175"/>
  <c r="E22" i="175"/>
  <c r="E21" i="175"/>
  <c r="E20" i="175"/>
  <c r="E19" i="175"/>
  <c r="E18" i="175"/>
  <c r="E17" i="175"/>
  <c r="E16" i="175"/>
  <c r="E15" i="175"/>
  <c r="E14" i="175"/>
  <c r="E13" i="175"/>
  <c r="E12" i="175"/>
  <c r="K45" i="175"/>
  <c r="K44" i="175"/>
  <c r="K43" i="175"/>
  <c r="K42" i="175"/>
  <c r="K41" i="175"/>
  <c r="K40" i="175"/>
  <c r="K39" i="175"/>
  <c r="K38" i="175"/>
  <c r="K36" i="175"/>
  <c r="K35" i="175"/>
  <c r="K34" i="175"/>
  <c r="K33" i="175"/>
  <c r="K32" i="175"/>
  <c r="K31" i="175"/>
  <c r="K30" i="175"/>
  <c r="K29" i="175"/>
  <c r="K28" i="175"/>
  <c r="K27" i="175"/>
  <c r="K26" i="175"/>
  <c r="K25" i="175"/>
  <c r="K23" i="175"/>
  <c r="K22" i="175"/>
  <c r="K21" i="175"/>
  <c r="K20" i="175"/>
  <c r="K19" i="175"/>
  <c r="K18" i="175"/>
  <c r="K17" i="175"/>
  <c r="K16" i="175"/>
  <c r="K15" i="175"/>
  <c r="K14" i="175"/>
  <c r="K13" i="175"/>
  <c r="K12" i="175"/>
  <c r="H45" i="175"/>
  <c r="H44" i="175"/>
  <c r="H43" i="175"/>
  <c r="H42" i="175"/>
  <c r="H41" i="175"/>
  <c r="H40" i="175"/>
  <c r="H39" i="175"/>
  <c r="H38" i="175"/>
  <c r="H36" i="175"/>
  <c r="H35" i="175"/>
  <c r="H34" i="175"/>
  <c r="H33" i="175"/>
  <c r="H32" i="175"/>
  <c r="H31" i="175"/>
  <c r="H30" i="175"/>
  <c r="H29" i="175"/>
  <c r="H28" i="175"/>
  <c r="H27" i="175"/>
  <c r="H26" i="175"/>
  <c r="H25" i="175"/>
  <c r="H23" i="175"/>
  <c r="H22" i="175"/>
  <c r="H21" i="175"/>
  <c r="H20" i="175"/>
  <c r="H19" i="175"/>
  <c r="H18" i="175"/>
  <c r="H17" i="175"/>
  <c r="H16" i="175"/>
  <c r="H15" i="175"/>
  <c r="H14" i="175"/>
  <c r="H13" i="175"/>
  <c r="H12" i="175"/>
  <c r="O49" i="175"/>
  <c r="C66" i="157"/>
  <c r="C65" i="157"/>
  <c r="C68" i="161"/>
  <c r="C66" i="64"/>
  <c r="AC111" i="167" l="1"/>
  <c r="E65" i="175"/>
  <c r="I9" i="175"/>
  <c r="I8" i="175"/>
  <c r="F8" i="175"/>
  <c r="F9" i="175"/>
  <c r="C9" i="175"/>
  <c r="C8" i="175"/>
  <c r="AT15" i="178"/>
  <c r="AC109" i="167"/>
  <c r="AW10" i="178"/>
  <c r="C60" i="125" l="1"/>
  <c r="D60" i="125"/>
  <c r="E60" i="125" s="1"/>
  <c r="F60" i="125"/>
  <c r="G60" i="125" s="1"/>
  <c r="B12" i="125"/>
  <c r="AF46" i="136"/>
  <c r="AE46" i="136"/>
  <c r="AC46" i="136"/>
  <c r="AD46" i="136"/>
  <c r="AH13" i="135"/>
  <c r="AH12" i="135"/>
  <c r="AG13" i="135"/>
  <c r="AG12" i="135"/>
  <c r="AF13" i="135"/>
  <c r="AF12" i="135"/>
  <c r="AE13" i="135"/>
  <c r="AE12" i="135"/>
  <c r="AD13" i="135"/>
  <c r="AD12" i="135"/>
  <c r="AC13" i="135"/>
  <c r="AC12" i="135"/>
  <c r="AB69" i="131"/>
  <c r="B12" i="65" l="1"/>
  <c r="C60" i="64"/>
  <c r="AD107" i="167" l="1"/>
  <c r="AE107" i="167"/>
  <c r="AF107" i="167"/>
  <c r="AG107" i="167"/>
  <c r="AH107" i="167"/>
  <c r="AI107" i="167"/>
  <c r="AJ107" i="167"/>
  <c r="AK107" i="167"/>
  <c r="M14" i="151" l="1"/>
  <c r="AV8" i="178"/>
  <c r="AD109" i="167" l="1"/>
  <c r="AE109" i="167"/>
  <c r="AF109" i="167"/>
  <c r="AG109" i="167"/>
  <c r="AH109" i="167"/>
  <c r="AI109" i="167"/>
  <c r="AJ109" i="167"/>
  <c r="AK109" i="167"/>
  <c r="AD110" i="167"/>
  <c r="AE110" i="167"/>
  <c r="AF110" i="167"/>
  <c r="AG110" i="167"/>
  <c r="AH110" i="167"/>
  <c r="AI110" i="167"/>
  <c r="AJ110" i="167"/>
  <c r="AK110" i="167"/>
  <c r="AD111" i="167"/>
  <c r="AE111" i="167"/>
  <c r="AF111" i="167"/>
  <c r="AG111" i="167"/>
  <c r="AH111" i="167"/>
  <c r="AI111" i="167"/>
  <c r="AJ111" i="167"/>
  <c r="AK111" i="167"/>
  <c r="AC110" i="167"/>
  <c r="AL110" i="167" l="1"/>
  <c r="AL111" i="167"/>
  <c r="AL109" i="167"/>
  <c r="AW5" i="178" l="1"/>
  <c r="AW6" i="178"/>
  <c r="AV6" i="178"/>
  <c r="K40" i="176" l="1"/>
  <c r="K41" i="176"/>
  <c r="H41" i="176"/>
  <c r="E41" i="176"/>
  <c r="E40" i="176"/>
  <c r="AV4" i="178" l="1"/>
  <c r="AV5" i="178"/>
  <c r="AV7" i="178"/>
  <c r="AV9" i="178"/>
  <c r="AV10" i="178"/>
  <c r="AV11" i="178"/>
  <c r="AV12" i="178"/>
  <c r="AV13" i="178"/>
  <c r="AF41" i="136" l="1"/>
  <c r="AF42" i="136"/>
  <c r="AF43" i="136"/>
  <c r="AF44" i="136"/>
  <c r="AF45" i="136"/>
  <c r="AF47" i="136"/>
  <c r="AF48" i="136"/>
  <c r="AF49" i="136"/>
  <c r="AF50" i="136"/>
  <c r="AF51" i="136"/>
  <c r="AD41" i="136"/>
  <c r="AD42" i="136"/>
  <c r="AD43" i="136"/>
  <c r="AD44" i="136"/>
  <c r="AD45" i="136"/>
  <c r="AD47" i="136"/>
  <c r="AD48" i="136"/>
  <c r="AD49" i="136"/>
  <c r="AC41" i="136"/>
  <c r="AC42" i="136"/>
  <c r="AC43" i="136"/>
  <c r="AC44" i="136"/>
  <c r="AC45" i="136"/>
  <c r="AC47" i="136"/>
  <c r="AC48" i="136"/>
  <c r="AC49" i="136"/>
  <c r="AC50" i="136"/>
  <c r="AC51" i="136"/>
  <c r="AW4" i="178"/>
  <c r="G28" i="185"/>
  <c r="F42" i="125" l="1"/>
  <c r="F43" i="125"/>
  <c r="F44" i="125"/>
  <c r="F45" i="125"/>
  <c r="F46" i="125"/>
  <c r="F47" i="125"/>
  <c r="F48" i="125"/>
  <c r="F49" i="125"/>
  <c r="F50" i="125"/>
  <c r="F51" i="125"/>
  <c r="F52" i="125"/>
  <c r="F66" i="125" s="1"/>
  <c r="D42" i="125"/>
  <c r="D43" i="125"/>
  <c r="D44" i="125"/>
  <c r="D45" i="125"/>
  <c r="D46" i="125"/>
  <c r="D47" i="125"/>
  <c r="D48" i="125"/>
  <c r="D49" i="125"/>
  <c r="D50" i="125"/>
  <c r="D51" i="125"/>
  <c r="D52" i="125"/>
  <c r="D66" i="125" s="1"/>
  <c r="C42" i="125"/>
  <c r="C43" i="125"/>
  <c r="C44" i="125"/>
  <c r="C45" i="125"/>
  <c r="C46" i="125"/>
  <c r="C47" i="125"/>
  <c r="C48" i="125"/>
  <c r="C49" i="125"/>
  <c r="C50" i="125"/>
  <c r="C51" i="125"/>
  <c r="C52" i="125"/>
  <c r="C66" i="125" s="1"/>
  <c r="F29" i="125"/>
  <c r="F30" i="125"/>
  <c r="F31" i="125"/>
  <c r="F32" i="125"/>
  <c r="F33" i="125"/>
  <c r="F34" i="125"/>
  <c r="F35" i="125"/>
  <c r="F36" i="125"/>
  <c r="F37" i="125"/>
  <c r="F38" i="125"/>
  <c r="F39" i="125"/>
  <c r="D29" i="125"/>
  <c r="D30" i="125"/>
  <c r="D31" i="125"/>
  <c r="D32" i="125"/>
  <c r="D33" i="125"/>
  <c r="D34" i="125"/>
  <c r="D35" i="125"/>
  <c r="D36" i="125"/>
  <c r="D37" i="125"/>
  <c r="D39" i="125"/>
  <c r="C29" i="125"/>
  <c r="C30" i="125"/>
  <c r="C31" i="125"/>
  <c r="C32" i="125"/>
  <c r="C33" i="125"/>
  <c r="C34" i="125"/>
  <c r="C35" i="125"/>
  <c r="C36" i="125"/>
  <c r="C37" i="125"/>
  <c r="C38" i="125"/>
  <c r="C39" i="125"/>
  <c r="F16" i="125"/>
  <c r="F17" i="125"/>
  <c r="F18" i="125"/>
  <c r="F19" i="125"/>
  <c r="F20" i="125"/>
  <c r="F21" i="125"/>
  <c r="F22" i="125"/>
  <c r="F23" i="125"/>
  <c r="F24" i="125"/>
  <c r="F25" i="125"/>
  <c r="F26" i="125"/>
  <c r="D16" i="125"/>
  <c r="D17" i="125"/>
  <c r="E17" i="125" s="1"/>
  <c r="D18" i="125"/>
  <c r="E18" i="125" s="1"/>
  <c r="D19" i="125"/>
  <c r="D20" i="125"/>
  <c r="D21" i="125"/>
  <c r="D22" i="125"/>
  <c r="D23" i="125"/>
  <c r="D24" i="125"/>
  <c r="D25" i="125"/>
  <c r="D26" i="125"/>
  <c r="E26" i="125" s="1"/>
  <c r="C16" i="125"/>
  <c r="C17" i="125"/>
  <c r="C18" i="125"/>
  <c r="C19" i="125"/>
  <c r="E19" i="125" s="1"/>
  <c r="C20" i="125"/>
  <c r="C21" i="125"/>
  <c r="C22" i="125"/>
  <c r="C23" i="125"/>
  <c r="C24" i="125"/>
  <c r="C25" i="125"/>
  <c r="C26" i="125"/>
  <c r="G18" i="125"/>
  <c r="F15" i="125"/>
  <c r="D15" i="125"/>
  <c r="C15" i="125"/>
  <c r="G9" i="125"/>
  <c r="E9" i="125"/>
  <c r="G8" i="125"/>
  <c r="E8" i="125"/>
  <c r="G7" i="125"/>
  <c r="E7" i="125"/>
  <c r="G6" i="125"/>
  <c r="E6" i="125"/>
  <c r="G5" i="125"/>
  <c r="E5" i="125"/>
  <c r="AF40" i="136"/>
  <c r="AD40" i="136"/>
  <c r="AC40" i="136"/>
  <c r="AF29" i="136"/>
  <c r="AF30" i="136"/>
  <c r="AF31" i="136"/>
  <c r="AF32" i="136"/>
  <c r="AF33" i="136"/>
  <c r="AF34" i="136"/>
  <c r="AF35" i="136"/>
  <c r="AF36" i="136"/>
  <c r="AF37" i="136"/>
  <c r="AF38" i="136"/>
  <c r="AF39" i="136"/>
  <c r="AF28" i="136"/>
  <c r="AC29" i="136"/>
  <c r="AD29" i="136"/>
  <c r="AC30" i="136"/>
  <c r="AD30" i="136"/>
  <c r="AC31" i="136"/>
  <c r="AD31" i="136"/>
  <c r="AC32" i="136"/>
  <c r="AD32" i="136"/>
  <c r="AC33" i="136"/>
  <c r="AD33" i="136"/>
  <c r="AC34" i="136"/>
  <c r="AD34" i="136"/>
  <c r="AC35" i="136"/>
  <c r="AD35" i="136"/>
  <c r="AC36" i="136"/>
  <c r="AD36" i="136"/>
  <c r="AC37" i="136"/>
  <c r="AD37" i="136"/>
  <c r="AC38" i="136"/>
  <c r="AD38" i="136"/>
  <c r="AC39" i="136"/>
  <c r="AD39" i="136"/>
  <c r="AD28" i="136"/>
  <c r="AC28" i="136"/>
  <c r="AC17" i="136"/>
  <c r="AD17" i="136"/>
  <c r="AC18" i="136"/>
  <c r="AD18" i="136"/>
  <c r="AC19" i="136"/>
  <c r="AD19" i="136"/>
  <c r="AC20" i="136"/>
  <c r="AD20" i="136"/>
  <c r="AC21" i="136"/>
  <c r="AD21" i="136"/>
  <c r="AC22" i="136"/>
  <c r="AD22" i="136"/>
  <c r="AC23" i="136"/>
  <c r="AD23" i="136"/>
  <c r="AC24" i="136"/>
  <c r="AD24" i="136"/>
  <c r="AC25" i="136"/>
  <c r="AD25" i="136"/>
  <c r="AC26" i="136"/>
  <c r="AD26" i="136"/>
  <c r="AC27" i="136"/>
  <c r="AD27" i="136"/>
  <c r="AF17" i="136"/>
  <c r="AF18" i="136"/>
  <c r="AF19" i="136"/>
  <c r="AF20" i="136"/>
  <c r="AF21" i="136"/>
  <c r="AF22" i="136"/>
  <c r="AF23" i="136"/>
  <c r="AF24" i="136"/>
  <c r="AF25" i="136"/>
  <c r="AF26" i="136"/>
  <c r="AF27" i="136"/>
  <c r="AF16" i="136"/>
  <c r="AD16" i="136"/>
  <c r="AC16" i="136"/>
  <c r="AF5" i="136"/>
  <c r="AF6" i="136"/>
  <c r="AF7" i="136"/>
  <c r="AF8" i="136"/>
  <c r="AF9" i="136"/>
  <c r="AF10" i="136"/>
  <c r="AF11" i="136"/>
  <c r="AF12" i="136"/>
  <c r="AF13" i="136"/>
  <c r="AF14" i="136"/>
  <c r="AF15" i="136"/>
  <c r="AF4" i="136"/>
  <c r="AC5" i="136"/>
  <c r="AC6" i="136"/>
  <c r="AC7" i="136"/>
  <c r="AC8" i="136"/>
  <c r="AC9" i="136"/>
  <c r="AC10" i="136"/>
  <c r="AC11" i="136"/>
  <c r="AC12" i="136"/>
  <c r="AC13" i="136"/>
  <c r="AC14" i="136"/>
  <c r="AC15" i="136"/>
  <c r="AD5" i="136"/>
  <c r="AD6" i="136"/>
  <c r="AD7" i="136"/>
  <c r="AD8" i="136"/>
  <c r="AD9" i="136"/>
  <c r="AD10" i="136"/>
  <c r="AD11" i="136"/>
  <c r="AD12" i="136"/>
  <c r="AD13" i="136"/>
  <c r="AD14" i="136"/>
  <c r="AD15" i="136"/>
  <c r="AE41" i="136"/>
  <c r="AE44" i="136"/>
  <c r="AE49" i="136"/>
  <c r="AD4" i="136"/>
  <c r="AC4" i="136"/>
  <c r="AE51" i="136"/>
  <c r="AE50" i="136"/>
  <c r="AE48" i="136"/>
  <c r="AE47" i="136"/>
  <c r="AE45" i="136"/>
  <c r="AE43" i="136"/>
  <c r="AE42" i="136"/>
  <c r="AB64" i="131"/>
  <c r="AB65" i="131"/>
  <c r="AB66" i="131"/>
  <c r="AB67" i="131"/>
  <c r="AB68" i="131"/>
  <c r="AB70" i="131"/>
  <c r="AB71" i="131"/>
  <c r="AB72" i="131"/>
  <c r="AB73" i="131"/>
  <c r="AB74" i="131"/>
  <c r="AB63" i="131"/>
  <c r="AB52" i="131"/>
  <c r="AB53" i="131"/>
  <c r="AB54" i="131"/>
  <c r="AB55" i="131"/>
  <c r="AB56" i="131"/>
  <c r="AB57" i="131"/>
  <c r="AB58" i="131"/>
  <c r="AB59" i="131"/>
  <c r="AB60" i="131"/>
  <c r="AB61" i="131"/>
  <c r="AB62" i="131"/>
  <c r="AB51" i="131"/>
  <c r="AB40" i="131"/>
  <c r="AB41" i="131"/>
  <c r="AB42" i="131"/>
  <c r="AB43" i="131"/>
  <c r="AB44" i="131"/>
  <c r="AB45" i="131"/>
  <c r="AB46" i="131"/>
  <c r="AB47" i="131"/>
  <c r="AB48" i="131"/>
  <c r="AB49" i="131"/>
  <c r="AB50" i="131"/>
  <c r="AB39" i="131"/>
  <c r="AB28" i="131"/>
  <c r="AB29" i="131"/>
  <c r="AB30" i="131"/>
  <c r="AB31" i="131"/>
  <c r="AB32" i="131"/>
  <c r="AB33" i="131"/>
  <c r="AB34" i="131"/>
  <c r="AB35" i="131"/>
  <c r="AB36" i="131"/>
  <c r="AB37" i="131"/>
  <c r="AB38" i="131"/>
  <c r="AB27" i="131"/>
  <c r="E15" i="125" l="1"/>
  <c r="G15" i="125"/>
  <c r="G26" i="125"/>
  <c r="G17" i="125"/>
  <c r="AE4" i="136"/>
  <c r="G19" i="125"/>
  <c r="AE40" i="136"/>
  <c r="E16" i="125"/>
  <c r="G16" i="125"/>
  <c r="C40" i="9"/>
  <c r="B40" i="9"/>
  <c r="C37" i="9"/>
  <c r="B37" i="9"/>
  <c r="C31" i="9"/>
  <c r="B31" i="9"/>
  <c r="C28" i="9"/>
  <c r="C42" i="9" l="1"/>
  <c r="B42" i="9"/>
  <c r="G29" i="185"/>
  <c r="D8" i="175"/>
  <c r="L14" i="151"/>
  <c r="K14" i="151"/>
  <c r="J14" i="151"/>
  <c r="I14" i="151"/>
  <c r="H14" i="151"/>
  <c r="G14" i="151"/>
  <c r="F14" i="151"/>
  <c r="M7" i="151"/>
  <c r="L7" i="151"/>
  <c r="K7" i="151"/>
  <c r="J7" i="151"/>
  <c r="I7" i="151"/>
  <c r="L6" i="151"/>
  <c r="I5" i="158"/>
  <c r="H5" i="158"/>
  <c r="H4" i="158"/>
  <c r="G4" i="158"/>
  <c r="I5" i="159" l="1"/>
  <c r="H5" i="159"/>
  <c r="H4" i="159"/>
  <c r="G4" i="159"/>
  <c r="E46" i="184"/>
  <c r="F46" i="184"/>
  <c r="G46" i="184"/>
  <c r="H46" i="184"/>
  <c r="I46" i="184"/>
  <c r="I5" i="184"/>
  <c r="H5" i="184"/>
  <c r="H4" i="184"/>
  <c r="G4" i="184"/>
  <c r="I5" i="183"/>
  <c r="H5" i="183"/>
  <c r="H4" i="183"/>
  <c r="G4" i="183"/>
  <c r="I5" i="157"/>
  <c r="H5" i="157"/>
  <c r="H4" i="157"/>
  <c r="G4" i="157"/>
  <c r="J15" i="112"/>
  <c r="I16" i="112"/>
  <c r="J16" i="112"/>
  <c r="E15" i="112"/>
  <c r="L16" i="112"/>
  <c r="K16" i="112"/>
  <c r="E16" i="112"/>
  <c r="K15" i="112"/>
  <c r="L14" i="112"/>
  <c r="K14" i="112"/>
  <c r="J14" i="112"/>
  <c r="I14" i="112"/>
  <c r="E14" i="112"/>
  <c r="L13" i="112"/>
  <c r="K13" i="112"/>
  <c r="J13" i="112"/>
  <c r="E13" i="112"/>
  <c r="K12" i="112"/>
  <c r="J12" i="112"/>
  <c r="I12" i="112"/>
  <c r="E12" i="112"/>
  <c r="L10" i="112"/>
  <c r="K10" i="112"/>
  <c r="J10" i="112"/>
  <c r="I10" i="112"/>
  <c r="E10" i="112"/>
  <c r="L11" i="112"/>
  <c r="K11" i="112"/>
  <c r="J11" i="112"/>
  <c r="I11" i="112"/>
  <c r="E11" i="112"/>
  <c r="L9" i="112"/>
  <c r="K9" i="112"/>
  <c r="J9" i="112"/>
  <c r="I9" i="112"/>
  <c r="E9" i="112"/>
  <c r="L8" i="112"/>
  <c r="K8" i="112"/>
  <c r="J8" i="112"/>
  <c r="I8" i="112"/>
  <c r="E8" i="112"/>
  <c r="L7" i="112"/>
  <c r="K7" i="112"/>
  <c r="J7" i="112"/>
  <c r="I7" i="112"/>
  <c r="E7" i="112"/>
  <c r="J6" i="112"/>
  <c r="I6" i="112"/>
  <c r="E6" i="112"/>
  <c r="M5" i="112"/>
  <c r="I5" i="112"/>
  <c r="H5" i="112"/>
  <c r="L5" i="112" s="1"/>
  <c r="G5" i="112"/>
  <c r="K5" i="112" s="1"/>
  <c r="K4" i="112"/>
  <c r="G4" i="112"/>
  <c r="F4" i="112"/>
  <c r="I5" i="155"/>
  <c r="H5" i="155"/>
  <c r="H4" i="155"/>
  <c r="G4" i="155"/>
  <c r="J27" i="154"/>
  <c r="J8" i="154"/>
  <c r="I5" i="154"/>
  <c r="H5" i="154"/>
  <c r="H4" i="154"/>
  <c r="G4" i="154"/>
  <c r="I5" i="181"/>
  <c r="H5" i="181"/>
  <c r="H4" i="181"/>
  <c r="G4" i="181"/>
  <c r="I5" i="180"/>
  <c r="H5" i="180"/>
  <c r="H4" i="180"/>
  <c r="G4" i="180"/>
  <c r="I5" i="161"/>
  <c r="H5" i="161"/>
  <c r="H4" i="161"/>
  <c r="G4" i="161"/>
  <c r="L18" i="27"/>
  <c r="K18" i="27"/>
  <c r="L17" i="27"/>
  <c r="L16" i="27"/>
  <c r="K16" i="27"/>
  <c r="L15" i="27"/>
  <c r="K15" i="27"/>
  <c r="L14" i="27"/>
  <c r="K14" i="27"/>
  <c r="L13" i="27"/>
  <c r="K13" i="27"/>
  <c r="L12" i="27"/>
  <c r="K12" i="27"/>
  <c r="L11" i="27"/>
  <c r="K11" i="27"/>
  <c r="L10" i="27"/>
  <c r="K10" i="27"/>
  <c r="L9" i="27"/>
  <c r="K9" i="27"/>
  <c r="L8" i="27"/>
  <c r="K8" i="27"/>
  <c r="L7" i="27"/>
  <c r="K7" i="27"/>
  <c r="M5" i="27"/>
  <c r="L5" i="27"/>
  <c r="K5" i="27"/>
  <c r="I5" i="27"/>
  <c r="H5" i="27"/>
  <c r="G5" i="27"/>
  <c r="G4" i="27"/>
  <c r="K4" i="27" s="1"/>
  <c r="F4" i="27"/>
  <c r="M7" i="112" l="1"/>
  <c r="J28" i="154"/>
  <c r="B33" i="9"/>
  <c r="C33" i="9"/>
  <c r="M13" i="112"/>
  <c r="M11" i="27"/>
  <c r="M16" i="27"/>
  <c r="M18" i="27"/>
  <c r="M9" i="27"/>
  <c r="M12" i="27"/>
  <c r="M6" i="112"/>
  <c r="M14" i="112"/>
  <c r="M15" i="112"/>
  <c r="M9" i="112"/>
  <c r="M16" i="112"/>
  <c r="M11" i="112"/>
  <c r="M12" i="112"/>
  <c r="M8" i="112"/>
  <c r="M10" i="112"/>
  <c r="M8" i="27"/>
  <c r="M15" i="27"/>
  <c r="M7" i="27"/>
  <c r="M14" i="27"/>
  <c r="M10" i="27"/>
  <c r="M17" i="27"/>
  <c r="M13" i="27"/>
  <c r="W27" i="166" l="1"/>
  <c r="W28" i="166"/>
  <c r="W29" i="166"/>
  <c r="W30" i="166"/>
  <c r="W31" i="166"/>
  <c r="W32" i="166"/>
  <c r="W33" i="166"/>
  <c r="W34" i="166"/>
  <c r="W35" i="166"/>
  <c r="W36" i="166"/>
  <c r="W37" i="166"/>
  <c r="W26" i="166"/>
  <c r="W15" i="166"/>
  <c r="W16" i="166"/>
  <c r="W17" i="166"/>
  <c r="W18" i="166"/>
  <c r="W19" i="166"/>
  <c r="W20" i="166"/>
  <c r="W21" i="166"/>
  <c r="W22" i="166"/>
  <c r="W23" i="166"/>
  <c r="W24" i="166"/>
  <c r="W25" i="166"/>
  <c r="W14" i="166"/>
  <c r="W3" i="166"/>
  <c r="W4" i="166"/>
  <c r="W5" i="166"/>
  <c r="W6" i="166"/>
  <c r="W7" i="166"/>
  <c r="W8" i="166"/>
  <c r="W9" i="166"/>
  <c r="W10" i="166"/>
  <c r="W11" i="166"/>
  <c r="W12" i="166"/>
  <c r="W13" i="166"/>
  <c r="W2" i="166"/>
  <c r="Z111" i="165"/>
  <c r="Z112" i="165"/>
  <c r="Z113" i="165"/>
  <c r="Z114" i="165"/>
  <c r="Z115" i="165"/>
  <c r="Z116" i="165"/>
  <c r="Z117" i="165"/>
  <c r="Z118" i="165"/>
  <c r="Z119" i="165"/>
  <c r="Z120" i="165"/>
  <c r="Z121" i="165"/>
  <c r="Z110" i="165"/>
  <c r="AW14" i="178" l="1"/>
  <c r="AW12" i="178" l="1"/>
  <c r="AW13" i="178"/>
  <c r="E64" i="176" l="1"/>
  <c r="K48" i="175"/>
  <c r="K47" i="175" l="1"/>
  <c r="E47" i="175"/>
  <c r="E48" i="175"/>
  <c r="K46" i="175" l="1"/>
  <c r="E46" i="175"/>
  <c r="K44" i="176" l="1"/>
  <c r="K45" i="176"/>
  <c r="K46" i="176"/>
  <c r="K47" i="176"/>
  <c r="K48" i="176"/>
  <c r="H44" i="176"/>
  <c r="H45" i="176"/>
  <c r="H46" i="176"/>
  <c r="H47" i="176"/>
  <c r="H48" i="176"/>
  <c r="E44" i="176"/>
  <c r="E45" i="176"/>
  <c r="E46" i="176"/>
  <c r="E47" i="176"/>
  <c r="E48" i="176"/>
  <c r="K43" i="176" l="1"/>
  <c r="H43" i="176"/>
  <c r="E43" i="176"/>
  <c r="E65" i="176" l="1"/>
  <c r="B12" i="164" l="1"/>
  <c r="K42" i="176" l="1"/>
  <c r="H42" i="176"/>
  <c r="E42" i="176"/>
  <c r="H46" i="175" l="1"/>
  <c r="H47" i="175"/>
  <c r="H48" i="175"/>
  <c r="F55" i="125" l="1"/>
  <c r="F56" i="125"/>
  <c r="F57" i="125"/>
  <c r="F58" i="125"/>
  <c r="D55" i="125"/>
  <c r="D56" i="125"/>
  <c r="D57" i="125"/>
  <c r="D58" i="125"/>
  <c r="D59" i="125"/>
  <c r="C55" i="125"/>
  <c r="C56" i="125"/>
  <c r="C57" i="125"/>
  <c r="C58" i="125"/>
  <c r="H40" i="176"/>
  <c r="C59" i="125"/>
  <c r="F59" i="125"/>
  <c r="C61" i="125"/>
  <c r="D61" i="125"/>
  <c r="F61" i="125"/>
  <c r="C62" i="125"/>
  <c r="D62" i="125"/>
  <c r="F62" i="125"/>
  <c r="C63" i="125"/>
  <c r="D63" i="125"/>
  <c r="F63" i="125"/>
  <c r="C64" i="125"/>
  <c r="C67" i="125" s="1"/>
  <c r="D64" i="125"/>
  <c r="D67" i="125" s="1"/>
  <c r="F64" i="125"/>
  <c r="F67" i="125" s="1"/>
  <c r="G59" i="125" l="1"/>
  <c r="E59" i="125"/>
  <c r="AB14" i="135"/>
  <c r="E58" i="125"/>
  <c r="E62" i="125"/>
  <c r="E57" i="125"/>
  <c r="G57" i="125"/>
  <c r="G64" i="125"/>
  <c r="E63" i="125"/>
  <c r="E64" i="125"/>
  <c r="E56" i="125"/>
  <c r="G58" i="125"/>
  <c r="E61" i="125"/>
  <c r="G56" i="125"/>
  <c r="G62" i="125"/>
  <c r="G61" i="125"/>
  <c r="G63" i="125"/>
  <c r="AE29" i="136" l="1"/>
  <c r="AE38" i="136" l="1"/>
  <c r="AE36" i="136"/>
  <c r="AE37" i="136"/>
  <c r="AE33" i="136"/>
  <c r="AE39" i="136"/>
  <c r="AE31" i="136"/>
  <c r="AE30" i="136"/>
  <c r="AE35" i="136"/>
  <c r="AE32" i="136"/>
  <c r="AE34" i="136"/>
  <c r="E55" i="125"/>
  <c r="G55" i="125"/>
  <c r="D9" i="176" l="1"/>
  <c r="K39" i="176"/>
  <c r="H39" i="176"/>
  <c r="E39" i="176"/>
  <c r="C54" i="125" l="1"/>
  <c r="D54" i="125"/>
  <c r="F54" i="125"/>
  <c r="Z13" i="135"/>
  <c r="Z12" i="135"/>
  <c r="Z9" i="135"/>
  <c r="Z8" i="135"/>
  <c r="E54" i="125" l="1"/>
  <c r="AE28" i="136"/>
  <c r="G54" i="125"/>
  <c r="K38" i="176"/>
  <c r="H38" i="176"/>
  <c r="E38" i="176"/>
  <c r="F9" i="176"/>
  <c r="G8" i="176"/>
  <c r="J8" i="176"/>
  <c r="I9" i="176"/>
  <c r="J9" i="176"/>
  <c r="I8" i="176"/>
  <c r="G9" i="176"/>
  <c r="F8" i="176"/>
  <c r="D8" i="176"/>
  <c r="C9" i="176"/>
  <c r="E9" i="176" s="1"/>
  <c r="C8" i="176"/>
  <c r="J9" i="175"/>
  <c r="K9" i="175" s="1"/>
  <c r="G9" i="175"/>
  <c r="H9" i="175" s="1"/>
  <c r="D9" i="175"/>
  <c r="K8" i="176" l="1"/>
  <c r="E8" i="176"/>
  <c r="E9" i="175"/>
  <c r="H58" i="179" l="1"/>
  <c r="AS15" i="178"/>
  <c r="E52" i="125" l="1"/>
  <c r="G52" i="125"/>
  <c r="C12" i="125"/>
  <c r="C68" i="125" s="1"/>
  <c r="B12" i="162"/>
  <c r="F41" i="125"/>
  <c r="F28" i="125"/>
  <c r="D41" i="125"/>
  <c r="D28" i="125"/>
  <c r="C41" i="125"/>
  <c r="C28" i="125"/>
  <c r="AA7" i="135"/>
  <c r="AA8" i="135"/>
  <c r="AA9" i="135"/>
  <c r="AA10" i="135"/>
  <c r="AA11" i="135"/>
  <c r="AA12" i="135"/>
  <c r="AA13" i="135"/>
  <c r="E51" i="125" l="1"/>
  <c r="G51" i="125"/>
  <c r="G22" i="185" l="1"/>
  <c r="G50" i="125" l="1"/>
  <c r="E50" i="125"/>
  <c r="D11" i="125" l="1"/>
  <c r="F11" i="125"/>
  <c r="G11" i="125" s="1"/>
  <c r="G49" i="125" l="1"/>
  <c r="E49" i="125"/>
  <c r="B8" i="9"/>
  <c r="B7" i="9"/>
  <c r="C8" i="9"/>
  <c r="C7" i="9"/>
  <c r="E48" i="125" l="1"/>
  <c r="AE23" i="136"/>
  <c r="D44" i="9"/>
  <c r="D43" i="9"/>
  <c r="D39" i="9"/>
  <c r="D35" i="9"/>
  <c r="D34" i="9"/>
  <c r="D30" i="9"/>
  <c r="D29" i="9"/>
  <c r="D24" i="9"/>
  <c r="D22" i="9"/>
  <c r="D18" i="9"/>
  <c r="D17" i="9"/>
  <c r="D16" i="9"/>
  <c r="D12" i="9"/>
  <c r="D11" i="9"/>
  <c r="D10" i="9"/>
  <c r="D9" i="9"/>
  <c r="D28" i="9" l="1"/>
  <c r="D37" i="9"/>
  <c r="G58" i="179"/>
  <c r="G48" i="125" l="1"/>
  <c r="E46" i="125"/>
  <c r="G46" i="125"/>
  <c r="E44" i="9"/>
  <c r="E43" i="9"/>
  <c r="E34" i="9"/>
  <c r="E35" i="9"/>
  <c r="D6" i="9" l="1"/>
  <c r="F58" i="179" l="1"/>
  <c r="G42" i="125" l="1"/>
  <c r="E42" i="125"/>
  <c r="AE14" i="135" l="1"/>
  <c r="E41" i="125" l="1"/>
  <c r="G41" i="125"/>
  <c r="AE17" i="136"/>
  <c r="D8" i="9"/>
  <c r="D7" i="9"/>
  <c r="G8" i="175" l="1"/>
  <c r="E8" i="175"/>
  <c r="J8" i="175"/>
  <c r="H8" i="175" l="1"/>
  <c r="K9" i="176"/>
  <c r="K8" i="175"/>
  <c r="H9" i="176"/>
  <c r="AE16" i="136"/>
  <c r="AE18" i="136" l="1"/>
  <c r="AE19" i="136"/>
  <c r="AE20" i="136"/>
  <c r="AE21" i="136"/>
  <c r="AE22" i="136"/>
  <c r="AE24" i="136"/>
  <c r="AE25" i="136"/>
  <c r="AE26" i="136"/>
  <c r="AE27" i="136"/>
  <c r="AQ15" i="178" l="1"/>
  <c r="AR15" i="178"/>
  <c r="AV15" i="178" s="1"/>
  <c r="AE15" i="136"/>
  <c r="H8" i="176" l="1"/>
  <c r="AE13" i="136" l="1"/>
  <c r="AE14" i="136"/>
  <c r="AE12" i="136" l="1"/>
  <c r="AE11" i="136" l="1"/>
  <c r="AE10" i="136" l="1"/>
  <c r="E24" i="9" l="1"/>
  <c r="G32" i="125"/>
  <c r="E32" i="125"/>
  <c r="AE9" i="136"/>
  <c r="E29" i="125" l="1"/>
  <c r="E31" i="125"/>
  <c r="G29" i="125"/>
  <c r="G31" i="125"/>
  <c r="AE8" i="136"/>
  <c r="AE7" i="136" l="1"/>
  <c r="G30" i="125"/>
  <c r="E30" i="125"/>
  <c r="AE6" i="136" l="1"/>
  <c r="B58" i="179" l="1"/>
  <c r="C58" i="179"/>
  <c r="D58" i="179"/>
  <c r="E58" i="179"/>
  <c r="G28" i="125"/>
  <c r="E28" i="125"/>
  <c r="AE5" i="136"/>
  <c r="AP3" i="178" l="1"/>
  <c r="AP15" i="178" l="1"/>
  <c r="AO15" i="178"/>
  <c r="AN15" i="178"/>
  <c r="AM15" i="178"/>
  <c r="AL15" i="178"/>
  <c r="AK15" i="178"/>
  <c r="AI15" i="178"/>
  <c r="AH15" i="178"/>
  <c r="AG15" i="178"/>
  <c r="AF15" i="178"/>
  <c r="AE15" i="178"/>
  <c r="AD15" i="178"/>
  <c r="AC15" i="178"/>
  <c r="AB15" i="178"/>
  <c r="E38" i="9"/>
  <c r="F12" i="125"/>
  <c r="F68" i="125" s="1"/>
  <c r="D12" i="125"/>
  <c r="D68" i="125" s="1"/>
  <c r="E7" i="9"/>
  <c r="E10" i="9"/>
  <c r="E9" i="9"/>
  <c r="E12" i="9"/>
  <c r="E11" i="9"/>
  <c r="E15" i="9"/>
  <c r="E18" i="9"/>
  <c r="E17" i="9"/>
  <c r="E16" i="9"/>
  <c r="E22" i="9"/>
  <c r="E29" i="9"/>
  <c r="E30" i="9"/>
  <c r="E39" i="9"/>
  <c r="E8" i="9"/>
  <c r="E28" i="9"/>
  <c r="E12" i="125" l="1"/>
  <c r="D40" i="9"/>
  <c r="E40" i="9" s="1"/>
  <c r="G12" i="125"/>
  <c r="E37" i="9"/>
  <c r="D31" i="9"/>
  <c r="E39" i="125"/>
  <c r="G39" i="125"/>
  <c r="AH14" i="135"/>
  <c r="AD14" i="135"/>
  <c r="AC14" i="135"/>
  <c r="AG14" i="135"/>
  <c r="AF14" i="135"/>
  <c r="E11" i="125"/>
  <c r="D33" i="9" l="1"/>
  <c r="E33" i="9" s="1"/>
  <c r="D42" i="9"/>
  <c r="E42" i="9" s="1"/>
  <c r="E31" i="9"/>
  <c r="E6" i="9"/>
</calcChain>
</file>

<file path=xl/sharedStrings.xml><?xml version="1.0" encoding="utf-8"?>
<sst xmlns="http://schemas.openxmlformats.org/spreadsheetml/2006/main" count="1800" uniqueCount="545">
  <si>
    <t xml:space="preserve">       Boletín de carne bovina</t>
  </si>
  <si>
    <t>Boletín carne bovina: tendencias de producción, precios y comercio exterior</t>
  </si>
  <si>
    <t xml:space="preserve">                              </t>
  </si>
  <si>
    <t>Paula Valdés Quiñones</t>
  </si>
  <si>
    <t>Óscar Fuentes Molina</t>
  </si>
  <si>
    <t>Publicación de la Oficina de Estudios y Políticas Agrarias (Odepa)</t>
  </si>
  <si>
    <t>del Ministerio de Agricultura, Gobierno de Chile</t>
  </si>
  <si>
    <t xml:space="preserve">Directora y Representante Legal </t>
  </si>
  <si>
    <t xml:space="preserve">Andrea García Lizama </t>
  </si>
  <si>
    <t>Se puede reproducir total o parcialmente citando la fuente</t>
  </si>
  <si>
    <t>Teatinos 40, piso 8. Santiago, Chile</t>
  </si>
  <si>
    <t>Teléfono :(56- 2) 23973000</t>
  </si>
  <si>
    <t>Fax :(56- 2) 23973111</t>
  </si>
  <si>
    <t xml:space="preserve">www.odepa.gob.cl  </t>
  </si>
  <si>
    <t>Contenido</t>
  </si>
  <si>
    <t>Cuadro</t>
  </si>
  <si>
    <t>Descripción</t>
  </si>
  <si>
    <t>Página</t>
  </si>
  <si>
    <t>Resumen de indicadores del sector carne</t>
  </si>
  <si>
    <t>Beneficio de bovinos en mataderos. Número de cabezas.</t>
  </si>
  <si>
    <t>Beneficio de bovino en mataderos. Toneladas de carne en vara.</t>
  </si>
  <si>
    <t>Porcentaje de hembras faenadas respecto al número total de animales faenado.</t>
  </si>
  <si>
    <t>Precios promedio de novillo gordo a productor Región Metropolitana a Región de Aysén. Pesos nominales s/iva</t>
  </si>
  <si>
    <t>Precios promedio de novillo gordo a productor Región Metropolitana a Región de Aysén. Pesos reales s/iva</t>
  </si>
  <si>
    <t>Exportaciones de carne de bovino por destino</t>
  </si>
  <si>
    <t>Exportaciones de carne de bovino por principales productos y destinos</t>
  </si>
  <si>
    <t>Exportaciones de carne de bovino refrigerada por principales productos y destinos</t>
  </si>
  <si>
    <t>Exportaciones de carne de bovino congelada por principales productos y destinos</t>
  </si>
  <si>
    <t>Exportaciones de subproductos bovinos por tipo y destinos</t>
  </si>
  <si>
    <t>Exportaciones de cuero por productos y destino</t>
  </si>
  <si>
    <t>Importaciones de carne de bovino por origen</t>
  </si>
  <si>
    <t>Importaciones de carne de bovino por productos y origen</t>
  </si>
  <si>
    <t>Importaciones de carne de bovino refrigerada por principales productos y destinos</t>
  </si>
  <si>
    <t>Importaciones de carne de bovino congelada por principales productos y destinos</t>
  </si>
  <si>
    <t>Importaciones de subproductos bovinos por tipo y origen</t>
  </si>
  <si>
    <t>Importaciones de cueros por tipos y origen</t>
  </si>
  <si>
    <t>Exportación de animales en pie</t>
  </si>
  <si>
    <t>Importaciones semanales de carne bovina (toneladas)</t>
  </si>
  <si>
    <t>Precio a consumidor promedio mensual de Huachalomo, Lomo Liso y Posta Rosada en carnicerías y</t>
  </si>
  <si>
    <t>supermercados de la Región Metropolitana ($ / kilo nominales con IVA)</t>
  </si>
  <si>
    <t xml:space="preserve">Precio a consumidor promedio mensual de Huachalomo, Lomo Liso y Posta Rosada en sector Oriente y </t>
  </si>
  <si>
    <t>Poniente de la Región Metropolitana ($ / kilo nominales con IVA)</t>
  </si>
  <si>
    <t>Disponibilidad aparente de carnes por habitante. Periodo 2001 - 2024</t>
  </si>
  <si>
    <t>Gráfico</t>
  </si>
  <si>
    <t>Producción mensual de carne bovina. Toneladas en vara</t>
  </si>
  <si>
    <r>
      <rPr>
        <sz val="10"/>
        <color rgb="FF000000"/>
        <rFont val="Arial"/>
        <family val="2"/>
      </rPr>
      <t xml:space="preserve">Peso promedio </t>
    </r>
    <r>
      <rPr>
        <sz val="10"/>
        <rFont val="Arial"/>
        <family val="2"/>
      </rPr>
      <t>de la canal</t>
    </r>
    <r>
      <rPr>
        <sz val="10"/>
        <color rgb="FF000000"/>
        <rFont val="Arial"/>
        <family val="2"/>
      </rPr>
      <t xml:space="preserve"> por categor</t>
    </r>
    <r>
      <rPr>
        <sz val="10"/>
        <rFont val="Arial"/>
        <family val="2"/>
      </rPr>
      <t>ía.</t>
    </r>
  </si>
  <si>
    <t>Beneficio de novillos y vacas y vaquillas. Número de cabezas</t>
  </si>
  <si>
    <t xml:space="preserve">Precio promedio del novillo gordo a productor Región de Los Lagos. Pesos nominales s/iva </t>
  </si>
  <si>
    <t>Precio promedio de novillo gordo a productor Región de Los Lagos. Pesos reales</t>
  </si>
  <si>
    <t>Precio nominal promedio nacional del ganado bovino para faena. Pesos por kilo vivo</t>
  </si>
  <si>
    <t>Precio nominal promedio nacional del ganado bovino para engorda y crianza. Pesos por kilo vivo</t>
  </si>
  <si>
    <t>Importaciones mensuales de carne bovina. Toneladas</t>
  </si>
  <si>
    <t>Cuadro 1</t>
  </si>
  <si>
    <t xml:space="preserve"> Resumen de indicadores del sector carne</t>
  </si>
  <si>
    <t>Producción  (ton)</t>
  </si>
  <si>
    <t>Acumulado</t>
  </si>
  <si>
    <t>% variación</t>
  </si>
  <si>
    <t>Tendencia</t>
  </si>
  <si>
    <t xml:space="preserve">Carne de bovino total </t>
  </si>
  <si>
    <t>Carne de vaca</t>
  </si>
  <si>
    <t>Carne de novillo</t>
  </si>
  <si>
    <t>Carne de cerdo total</t>
  </si>
  <si>
    <t>Carne de ave total</t>
  </si>
  <si>
    <t>Carne de ave broiler</t>
  </si>
  <si>
    <t>Carne de pavo</t>
  </si>
  <si>
    <t>Precios/kilo</t>
  </si>
  <si>
    <t>Promedio</t>
  </si>
  <si>
    <t>Pesos nominales</t>
  </si>
  <si>
    <t>Novillo gordo*</t>
  </si>
  <si>
    <t>Novillo engorda*</t>
  </si>
  <si>
    <t>Vaca gorda*</t>
  </si>
  <si>
    <t>Ternero*</t>
  </si>
  <si>
    <t>Pesos reales</t>
  </si>
  <si>
    <t>Maíz</t>
  </si>
  <si>
    <t>Precio internacional (USD/ton) Maíz Yellow N° 2, FOB Golfo, USA</t>
  </si>
  <si>
    <t>Soya</t>
  </si>
  <si>
    <t>Precio internacional (USD/ton) Poroto de soja Yellow N° 2, FOB Chicago, USA - Futuro</t>
  </si>
  <si>
    <t>Comercio exterior</t>
  </si>
  <si>
    <t>Cantidad (ton)</t>
  </si>
  <si>
    <t>Importaciones:</t>
  </si>
  <si>
    <t>Carne de bovino total</t>
  </si>
  <si>
    <t>Carne de cerdo y despojos</t>
  </si>
  <si>
    <t>Carne de ave</t>
  </si>
  <si>
    <t xml:space="preserve">Hamburguesas </t>
  </si>
  <si>
    <t>Equivalencia carne en vara:</t>
  </si>
  <si>
    <t>Carne de bovino total**</t>
  </si>
  <si>
    <t>Carne de cerdo**</t>
  </si>
  <si>
    <t>Carne de ave**</t>
  </si>
  <si>
    <t>Exportaciones:</t>
  </si>
  <si>
    <t xml:space="preserve">Carne de bovino </t>
  </si>
  <si>
    <t>Fuente: elaborado con antecedentes de INE, Reuters, Cotrisa, Odepa y estimaciones técnicas.</t>
  </si>
  <si>
    <t>**Presenta la cantidad de carne comercializada medida como toneladas de carne en vara. Para la conversión de los productos deshuesados a su símil con hueso se les aplicó un factor de conversión particular para la carne de bovino, cerdo y ave.</t>
  </si>
  <si>
    <t xml:space="preserve">* Precio promedio nacional Afech A.G. </t>
  </si>
  <si>
    <t>Cuadro 2</t>
  </si>
  <si>
    <t>Beneficio de bovinos en mataderos</t>
  </si>
  <si>
    <t>Número de cabezas. Periodo 2020 -  2025</t>
  </si>
  <si>
    <t>Año</t>
  </si>
  <si>
    <t>Mes</t>
  </si>
  <si>
    <t>Total</t>
  </si>
  <si>
    <t>Novillos</t>
  </si>
  <si>
    <t>Total vacas</t>
  </si>
  <si>
    <t>Vacas gordas</t>
  </si>
  <si>
    <t>Vacas carnaza</t>
  </si>
  <si>
    <t>Bueyes</t>
  </si>
  <si>
    <t>Toros y torunos</t>
  </si>
  <si>
    <t>Vaquillas</t>
  </si>
  <si>
    <t>Terneros y terneras</t>
  </si>
  <si>
    <t>2024 (p)</t>
  </si>
  <si>
    <t>2025 (p)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</si>
  <si>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</si>
  <si>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</si>
  <si>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</si>
  <si>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</si>
  <si>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</si>
  <si>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</si>
  <si>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</si>
  <si>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</si>
  <si>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</si>
  <si>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</si>
  <si>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</si>
  <si>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</si>
  <si>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Variación mensual (%)</t>
  </si>
  <si>
    <t>Fuente: elaborado por Odepa con información INE.</t>
  </si>
  <si>
    <t>Nota: (p) indica cifras provisorias.  * Cifras rectificadas en relación con el boletín anterior</t>
  </si>
  <si>
    <t>Cuadro 3</t>
  </si>
  <si>
    <t>Toneladas de carne en vara. Periodo 2020 - 2025</t>
  </si>
  <si>
    <t>Producción mensual de carne bovina (toneladas en vara)</t>
  </si>
  <si>
    <t>Producción</t>
  </si>
  <si>
    <t>Ene 20</t>
  </si>
  <si>
    <t>Feb 20</t>
  </si>
  <si>
    <t>Mar 20</t>
  </si>
  <si>
    <t>Abr 20</t>
  </si>
  <si>
    <t>May 20</t>
  </si>
  <si>
    <t>Jun 20</t>
  </si>
  <si>
    <t>Jul 20</t>
  </si>
  <si>
    <t>Ago 20</t>
  </si>
  <si>
    <t>Sep 20</t>
  </si>
  <si>
    <t>Oct 20</t>
  </si>
  <si>
    <t>Nov 20</t>
  </si>
  <si>
    <t>Dic 20</t>
  </si>
  <si>
    <t>Ene 21</t>
  </si>
  <si>
    <t>Feb 21</t>
  </si>
  <si>
    <t>Mar 21</t>
  </si>
  <si>
    <t>Abr 21</t>
  </si>
  <si>
    <t>May 21</t>
  </si>
  <si>
    <t>Jun 21</t>
  </si>
  <si>
    <t>Jul 21</t>
  </si>
  <si>
    <t>Ago 21</t>
  </si>
  <si>
    <t>Sep 21</t>
  </si>
  <si>
    <t>Oct 21</t>
  </si>
  <si>
    <t>Nov 21</t>
  </si>
  <si>
    <t>Dic 21</t>
  </si>
  <si>
    <t>Ene 22</t>
  </si>
  <si>
    <t>Feb 22</t>
  </si>
  <si>
    <t>Mar 22</t>
  </si>
  <si>
    <t>Abr 22</t>
  </si>
  <si>
    <t>May 22</t>
  </si>
  <si>
    <t>Jun 22</t>
  </si>
  <si>
    <t>Jul 22</t>
  </si>
  <si>
    <t>Ago 22</t>
  </si>
  <si>
    <t>Sep 22</t>
  </si>
  <si>
    <t>Oct 22</t>
  </si>
  <si>
    <t>Nov 22</t>
  </si>
  <si>
    <t>Dic 22</t>
  </si>
  <si>
    <t>Ene 23</t>
  </si>
  <si>
    <t>Feb 23</t>
  </si>
  <si>
    <t>Mar 23</t>
  </si>
  <si>
    <t>Abr 23</t>
  </si>
  <si>
    <t>May 23</t>
  </si>
  <si>
    <t>Jun 23</t>
  </si>
  <si>
    <t>Jul 23</t>
  </si>
  <si>
    <t>Ago 23</t>
  </si>
  <si>
    <t>Sep 23</t>
  </si>
  <si>
    <t>Oct 23</t>
  </si>
  <si>
    <t>Nov 23</t>
  </si>
  <si>
    <t>Dic 23</t>
  </si>
  <si>
    <t>Ene 24</t>
  </si>
  <si>
    <t>Feb 24</t>
  </si>
  <si>
    <t>Mar 24</t>
  </si>
  <si>
    <t>Abr 24</t>
  </si>
  <si>
    <t>May 24</t>
  </si>
  <si>
    <t>Jun 24</t>
  </si>
  <si>
    <t>Jul 24</t>
  </si>
  <si>
    <t>Ago 24</t>
  </si>
  <si>
    <t>Sep 24</t>
  </si>
  <si>
    <t>Oct 24</t>
  </si>
  <si>
    <t>Nov 24</t>
  </si>
  <si>
    <t>Dic 24</t>
  </si>
  <si>
    <t>Ene 25</t>
  </si>
  <si>
    <t>Feb 25</t>
  </si>
  <si>
    <t>Mar 25</t>
  </si>
  <si>
    <t>Abr 25</t>
  </si>
  <si>
    <t>May 25</t>
  </si>
  <si>
    <t>Jun 25</t>
  </si>
  <si>
    <t>Jul 25</t>
  </si>
  <si>
    <t>Ago 25</t>
  </si>
  <si>
    <t>Sep 25</t>
  </si>
  <si>
    <t>Oct 25</t>
  </si>
  <si>
    <t>Nov 25</t>
  </si>
  <si>
    <t>Dic 25</t>
  </si>
  <si>
    <t>Período</t>
  </si>
  <si>
    <r>
      <t xml:space="preserve">Beneficio de ganado bovino </t>
    </r>
    <r>
      <rPr>
        <sz val="10"/>
        <color indexed="56"/>
        <rFont val="Arial"/>
        <family val="2"/>
      </rPr>
      <t>(animales)</t>
    </r>
  </si>
  <si>
    <t>Bovinos</t>
  </si>
  <si>
    <t>Vacas</t>
  </si>
  <si>
    <t>Toros</t>
  </si>
  <si>
    <t>Terneros</t>
  </si>
  <si>
    <r>
      <t xml:space="preserve">Beneficio de ganado bovino </t>
    </r>
    <r>
      <rPr>
        <sz val="10"/>
        <color indexed="56"/>
        <rFont val="Arial"/>
        <family val="2"/>
      </rPr>
      <t>(toneladas de carne en vara)</t>
    </r>
  </si>
  <si>
    <t>Peso promedio de la canal por categoría</t>
  </si>
  <si>
    <t xml:space="preserve"> </t>
  </si>
  <si>
    <t>Beneficio de animales (número de cabezas)</t>
  </si>
  <si>
    <t>Vacas + Vaquillas</t>
  </si>
  <si>
    <t>Cuadro 4</t>
  </si>
  <si>
    <t>Porcentaje de hembras faenadas respecto al número total de animales faenados</t>
  </si>
  <si>
    <t>Periodo 2020 - 2025</t>
  </si>
  <si>
    <r>
      <t>Total vacas</t>
    </r>
    <r>
      <rPr>
        <b/>
        <vertAlign val="superscript"/>
        <sz val="10"/>
        <rFont val="Arial"/>
        <family val="2"/>
      </rPr>
      <t>(1)</t>
    </r>
  </si>
  <si>
    <t>Participación (%)</t>
  </si>
  <si>
    <t xml:space="preserve">Nota: (p) indica cifras provisorias.  * Cifras rectificadas en relación con el boletín anterior    </t>
  </si>
  <si>
    <t xml:space="preserve">(1) Incluye vacas gordas y vacas de carnaza. </t>
  </si>
  <si>
    <t>Cuadro 5</t>
  </si>
  <si>
    <t>(Pesos nominales sin IVA)</t>
  </si>
  <si>
    <t>Nacional</t>
  </si>
  <si>
    <t>Metropolitana</t>
  </si>
  <si>
    <t>Maule</t>
  </si>
  <si>
    <t>Biobío</t>
  </si>
  <si>
    <t>La Araucanía</t>
  </si>
  <si>
    <t xml:space="preserve">Los Ríos </t>
  </si>
  <si>
    <t>Los Lagos</t>
  </si>
  <si>
    <t>Aysén</t>
  </si>
  <si>
    <t>Fuente: elaborado por Odepa con información Afech A.G.</t>
  </si>
  <si>
    <t>Cuadro 6</t>
  </si>
  <si>
    <t>Fuente: elaborado por Odepa con información de Odepa.</t>
  </si>
  <si>
    <t>$novillo gordo Osorno</t>
  </si>
  <si>
    <t>Ene 16</t>
  </si>
  <si>
    <t>Feb 16</t>
  </si>
  <si>
    <t>Mar 16</t>
  </si>
  <si>
    <t>Abr 16</t>
  </si>
  <si>
    <t>May 16</t>
  </si>
  <si>
    <t>Jun 16</t>
  </si>
  <si>
    <t>Jul 16</t>
  </si>
  <si>
    <t>Ago  16</t>
  </si>
  <si>
    <t>Sep 16</t>
  </si>
  <si>
    <t>Oct 16</t>
  </si>
  <si>
    <t>Nov 16</t>
  </si>
  <si>
    <t>Dic 16</t>
  </si>
  <si>
    <t>Ene 17</t>
  </si>
  <si>
    <t>Feb 17</t>
  </si>
  <si>
    <t>Mar 17</t>
  </si>
  <si>
    <t>Abr 17</t>
  </si>
  <si>
    <t>May 17</t>
  </si>
  <si>
    <t>Jun 17</t>
  </si>
  <si>
    <t>Jul 17</t>
  </si>
  <si>
    <t>Ago  17</t>
  </si>
  <si>
    <t>Sep 17</t>
  </si>
  <si>
    <t>Oct 17</t>
  </si>
  <si>
    <t>Nov 17</t>
  </si>
  <si>
    <t>Dic 17</t>
  </si>
  <si>
    <t>Ene 18</t>
  </si>
  <si>
    <t>Feb 18</t>
  </si>
  <si>
    <t>Mar 18</t>
  </si>
  <si>
    <t>Abr 18</t>
  </si>
  <si>
    <t>May 18</t>
  </si>
  <si>
    <t>Jun 18</t>
  </si>
  <si>
    <t>Jul 18</t>
  </si>
  <si>
    <t>Ago 18</t>
  </si>
  <si>
    <t>Sep 18</t>
  </si>
  <si>
    <t>Oct 18</t>
  </si>
  <si>
    <t>Nov 18</t>
  </si>
  <si>
    <t>Dic 18</t>
  </si>
  <si>
    <t>Ene 19</t>
  </si>
  <si>
    <t>Feb 19</t>
  </si>
  <si>
    <t>Mar 19</t>
  </si>
  <si>
    <t>Abr 19</t>
  </si>
  <si>
    <t>May 19</t>
  </si>
  <si>
    <t>Jun 19</t>
  </si>
  <si>
    <t>Jul 19</t>
  </si>
  <si>
    <t>Ago 19</t>
  </si>
  <si>
    <t>Sep 19</t>
  </si>
  <si>
    <t>Oct 19</t>
  </si>
  <si>
    <t>Nov 19</t>
  </si>
  <si>
    <t>Dic 19</t>
  </si>
  <si>
    <t>año</t>
  </si>
  <si>
    <t>mes</t>
  </si>
  <si>
    <t>$</t>
  </si>
  <si>
    <t>Novillo gordo</t>
  </si>
  <si>
    <t>Novillo engorda</t>
  </si>
  <si>
    <t>Vaca gorda</t>
  </si>
  <si>
    <t>Vaca engorda</t>
  </si>
  <si>
    <t>Vaca carnaza</t>
  </si>
  <si>
    <t>Vaquilla gorda</t>
  </si>
  <si>
    <t>Vaquilla engorda</t>
  </si>
  <si>
    <t>Terneras</t>
  </si>
  <si>
    <t>Caballos</t>
  </si>
  <si>
    <t>Cerdos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</si>
  <si>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</si>
  <si>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</si>
  <si>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</si>
  <si>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</si>
  <si>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</si>
  <si>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</si>
  <si>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</si>
  <si>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</si>
  <si>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</si>
  <si>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</si>
  <si>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</si>
  <si>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</si>
  <si>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</si>
  <si>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Cuadro 7</t>
  </si>
  <si>
    <t xml:space="preserve"> Exportaciones de carne de bovino por destino</t>
  </si>
  <si>
    <t>País de destino</t>
  </si>
  <si>
    <t>Cantidad (toneladas)</t>
  </si>
  <si>
    <t>Valor (miles de USD FOB)</t>
  </si>
  <si>
    <t>USD/tonelada</t>
  </si>
  <si>
    <t>Part. 2025 (%)</t>
  </si>
  <si>
    <t>China</t>
  </si>
  <si>
    <t>Colombia</t>
  </si>
  <si>
    <t>Canadá</t>
  </si>
  <si>
    <t>España</t>
  </si>
  <si>
    <t>Costa Rica</t>
  </si>
  <si>
    <t>Alemania</t>
  </si>
  <si>
    <t>Reino Unido</t>
  </si>
  <si>
    <t>Holanda</t>
  </si>
  <si>
    <t>Corea del Sur</t>
  </si>
  <si>
    <t>Japón</t>
  </si>
  <si>
    <t>SUB - TOTAL</t>
  </si>
  <si>
    <t>OTROS PAÍSES</t>
  </si>
  <si>
    <t>TOTAL</t>
  </si>
  <si>
    <t>Fuente: elaborado por Odepa con registros del Servicio Nacional de Aduanas.</t>
  </si>
  <si>
    <t>Nota: cifras sujetas a actualizaciones.</t>
  </si>
  <si>
    <t>Cuadro 8</t>
  </si>
  <si>
    <t>Código</t>
  </si>
  <si>
    <t>Producto</t>
  </si>
  <si>
    <t>Valor (miles USD FOB)</t>
  </si>
  <si>
    <t> 02012000</t>
  </si>
  <si>
    <t>Carne bovina en trozos sin deshuesar, fresca o refrigerada</t>
  </si>
  <si>
    <t>Francia</t>
  </si>
  <si>
    <t>Perú</t>
  </si>
  <si>
    <t>Portugal</t>
  </si>
  <si>
    <t>Suiza</t>
  </si>
  <si>
    <t>Subtotal</t>
  </si>
  <si>
    <t> 02013000</t>
  </si>
  <si>
    <t>Carne bovina deshuesada fresca o refrigerada (total)</t>
  </si>
  <si>
    <t>Argentina</t>
  </si>
  <si>
    <t>Estados Unidos</t>
  </si>
  <si>
    <t>Brasil</t>
  </si>
  <si>
    <t> 02022000</t>
  </si>
  <si>
    <t>Carne bovina los demás cortes (trozos) sin deshuesar, congeladas</t>
  </si>
  <si>
    <t>Cuba</t>
  </si>
  <si>
    <t>Hong Kong</t>
  </si>
  <si>
    <t> 02023000</t>
  </si>
  <si>
    <t>Carne bovina deshuesada congelada (total)</t>
  </si>
  <si>
    <t>México</t>
  </si>
  <si>
    <t>Total general</t>
  </si>
  <si>
    <t>Fuente: elaborado por Odepa con información del Servicio Nacional de Aduanas.</t>
  </si>
  <si>
    <t xml:space="preserve">Nota: cifras sujetas a actualizaciones. </t>
  </si>
  <si>
    <t>ac 2024</t>
  </si>
  <si>
    <t>ac 2025</t>
  </si>
  <si>
    <t>con hueso</t>
  </si>
  <si>
    <t>deshuesada</t>
  </si>
  <si>
    <t>Cuadro 9</t>
  </si>
  <si>
    <t> 02013010</t>
  </si>
  <si>
    <t>Carne bovina, filete, deshuesada fresca o refrigerada</t>
  </si>
  <si>
    <t> 02013020</t>
  </si>
  <si>
    <t>Carne bovina, lomo, deshuesada fresca o refrigerada</t>
  </si>
  <si>
    <t> 02013030</t>
  </si>
  <si>
    <t>Carne bovina, asiento, deshuesada fresca o refrigerada</t>
  </si>
  <si>
    <t> 02013040</t>
  </si>
  <si>
    <t>Carne bovina, posta, deshuesada fresca o refrigerada</t>
  </si>
  <si>
    <t> 02013050</t>
  </si>
  <si>
    <t>Carne bovina, huachalomo y sobrecostilla, deshuesada fresca o refrigerada</t>
  </si>
  <si>
    <t>Carne bovina, palanca deshuesada fresca o refrigerada</t>
  </si>
  <si>
    <t> 02013070</t>
  </si>
  <si>
    <t>Carne bovina tapabarriga deshuesada fresca o refrigerada</t>
  </si>
  <si>
    <t>Cuadro 10</t>
  </si>
  <si>
    <t> 02023010</t>
  </si>
  <si>
    <t>Carne bovina, filete, deshuesada congelada</t>
  </si>
  <si>
    <t> 02023020</t>
  </si>
  <si>
    <t>Carne bovina, lomo, deshuesada congelada</t>
  </si>
  <si>
    <t> 02023030</t>
  </si>
  <si>
    <t>Carne bovina, asiento, deshuesada congelada</t>
  </si>
  <si>
    <t> 02023040</t>
  </si>
  <si>
    <t>Carne bovina, posta, deshuesada congelada</t>
  </si>
  <si>
    <t> 02023050</t>
  </si>
  <si>
    <t>Carne bovina, huachalomo y sobrecostilla, deshuesada congelada</t>
  </si>
  <si>
    <t> 02023060</t>
  </si>
  <si>
    <t>Carne bovina, palanca, deshuesada congelada</t>
  </si>
  <si>
    <t> 02023070</t>
  </si>
  <si>
    <t>Carne bovina, tapabarriga, deshuesada congelada</t>
  </si>
  <si>
    <t>Cuadro 11</t>
  </si>
  <si>
    <t> 02062100</t>
  </si>
  <si>
    <t>Despojos comestibles, lenguas de bovinos congeladas</t>
  </si>
  <si>
    <t>02062200</t>
  </si>
  <si>
    <t>Despojos comestibles, hígados de bovinos congelados</t>
  </si>
  <si>
    <t> 02062900</t>
  </si>
  <si>
    <t>Los demás despojos comestibles de bovinos, congelados</t>
  </si>
  <si>
    <t>Ecuador</t>
  </si>
  <si>
    <t> 16025000</t>
  </si>
  <si>
    <t>Las demás preparaciones de bovinos, incluidas las mezclas</t>
  </si>
  <si>
    <t>Cuadro 12</t>
  </si>
  <si>
    <t>Chile. Exportaciones de cuero por productos y destino</t>
  </si>
  <si>
    <t> 41015000</t>
  </si>
  <si>
    <t>Cueros y pieles enteras, en bruto, de bovinos y equinos de peso unitario &gt; a 16 kg</t>
  </si>
  <si>
    <t>Indonesia</t>
  </si>
  <si>
    <t>Italia</t>
  </si>
  <si>
    <t>Tailandia</t>
  </si>
  <si>
    <t>Turquía</t>
  </si>
  <si>
    <t> 41041100</t>
  </si>
  <si>
    <r>
      <t xml:space="preserve">Cueros y pieles curtidos de bovinos o equinos, en estado húmedo (incluido el </t>
    </r>
    <r>
      <rPr>
        <i/>
        <sz val="10"/>
        <rFont val="Arial"/>
        <family val="2"/>
      </rPr>
      <t>wet blue</t>
    </r>
    <r>
      <rPr>
        <sz val="10"/>
        <rFont val="Arial"/>
        <family val="2"/>
      </rPr>
      <t>, plena flor sin dividir; divididos con la flor)</t>
    </r>
  </si>
  <si>
    <t>Grecia</t>
  </si>
  <si>
    <t>Guatemala</t>
  </si>
  <si>
    <t>India</t>
  </si>
  <si>
    <t>Sudáfrica</t>
  </si>
  <si>
    <t>Vietnam</t>
  </si>
  <si>
    <t> 41041900</t>
  </si>
  <si>
    <r>
      <t xml:space="preserve">Los demás cueros y pieles curtidos de bovinos o equinos, en estado húmedo (incluido el </t>
    </r>
    <r>
      <rPr>
        <i/>
        <sz val="10"/>
        <rFont val="Arial"/>
        <family val="2"/>
      </rPr>
      <t>wet blue</t>
    </r>
    <r>
      <rPr>
        <sz val="10"/>
        <rFont val="Arial"/>
        <family val="2"/>
      </rPr>
      <t>)</t>
    </r>
  </si>
  <si>
    <t>Taiwán</t>
  </si>
  <si>
    <t>Cuadro 13</t>
  </si>
  <si>
    <t xml:space="preserve"> Importaciones de carne de bovino por origen</t>
  </si>
  <si>
    <t>País de origen</t>
  </si>
  <si>
    <t>Valor (miles de USD CIF)</t>
  </si>
  <si>
    <t xml:space="preserve"> USD/tonelada</t>
  </si>
  <si>
    <t>Paraguay</t>
  </si>
  <si>
    <t>Uruguay</t>
  </si>
  <si>
    <t>-</t>
  </si>
  <si>
    <t xml:space="preserve">Nota: cifras sujetas a ajustes y actualizaciones. </t>
  </si>
  <si>
    <t>Cuadro 14</t>
  </si>
  <si>
    <t>Valor (miles USD CIF)</t>
  </si>
  <si>
    <t>Carne bovina deshuesada, fresca o refrigerada (total)</t>
  </si>
  <si>
    <t>Carne bovina, los demás cortes (trozos) sin deshuesar, congelada</t>
  </si>
  <si>
    <t>Cuadro 15</t>
  </si>
  <si>
    <t>Cuadro 16</t>
  </si>
  <si>
    <t>Cuadro 17</t>
  </si>
  <si>
    <t xml:space="preserve"> Importaciones de subproductos bovinos por tipo y origen</t>
  </si>
  <si>
    <t> 02062200</t>
  </si>
  <si>
    <t>Nueva Zelanda</t>
  </si>
  <si>
    <t xml:space="preserve">Nota: cifras sujetas a actualización. </t>
  </si>
  <si>
    <t>Cuadro 18</t>
  </si>
  <si>
    <r>
      <t xml:space="preserve">Cueros y pieles curtidos de bovinos o equinos, en estado húmedo (incluido el </t>
    </r>
    <r>
      <rPr>
        <i/>
        <sz val="10"/>
        <rFont val="Arial"/>
        <family val="2"/>
      </rPr>
      <t>wet blue</t>
    </r>
    <r>
      <rPr>
        <sz val="10"/>
        <rFont val="Arial"/>
        <family val="2"/>
      </rPr>
      <t>, plena flor sin dividir; divididos con la flor)</t>
    </r>
  </si>
  <si>
    <r>
      <t xml:space="preserve">Los demás cueros y pieles curtidos de bovinos o equinos, en estado húmedo (incluido el </t>
    </r>
    <r>
      <rPr>
        <i/>
        <sz val="10"/>
        <rFont val="Arial"/>
        <family val="2"/>
      </rPr>
      <t>wet blue</t>
    </r>
    <r>
      <rPr>
        <sz val="10"/>
        <rFont val="Arial"/>
        <family val="2"/>
      </rPr>
      <t>)</t>
    </r>
  </si>
  <si>
    <t>Cuadro 19</t>
  </si>
  <si>
    <t xml:space="preserve"> Exportación de animales en pie</t>
  </si>
  <si>
    <t>Pais de destino</t>
  </si>
  <si>
    <t>Número de Cabezas</t>
  </si>
  <si>
    <t>VALOR (MILES DE US$ FOB)</t>
  </si>
  <si>
    <t>Totales</t>
  </si>
  <si>
    <t>01022900</t>
  </si>
  <si>
    <t>Los demás bovinos domésticos, vivos (desde 2012)</t>
  </si>
  <si>
    <t>01022100</t>
  </si>
  <si>
    <t>Bovinos domésticos reproductores de raza pura, vivos (desde 2012)</t>
  </si>
  <si>
    <t>Malasia</t>
  </si>
  <si>
    <t>Fuente: elaborado por Odepa con información del Servicio Nacional de Aduanas e INE.</t>
  </si>
  <si>
    <t>Importaciones mensuales de carne de bovino (toneladas)</t>
  </si>
  <si>
    <t>Var. (%)</t>
  </si>
  <si>
    <t>Cuadro 20</t>
  </si>
  <si>
    <t>Semana</t>
  </si>
  <si>
    <t>Var sem (%)</t>
  </si>
  <si>
    <t>Fuente: elaborado por Odepa con información de Aduanas</t>
  </si>
  <si>
    <t>Precio internacional del novillo vivo (USD/KILO)</t>
  </si>
  <si>
    <t>Brasil Rio Grande do Sul</t>
  </si>
  <si>
    <r>
      <t>Brasil S</t>
    </r>
    <r>
      <rPr>
        <b/>
        <sz val="10"/>
        <rFont val="Calibri"/>
        <family val="2"/>
      </rPr>
      <t>ã</t>
    </r>
    <r>
      <rPr>
        <b/>
        <sz val="10"/>
        <rFont val="Arial"/>
        <family val="2"/>
      </rPr>
      <t>o Paulo</t>
    </r>
  </si>
  <si>
    <t>Chile</t>
  </si>
  <si>
    <t>Ago 16</t>
  </si>
  <si>
    <t xml:space="preserve">Ene 17 </t>
  </si>
  <si>
    <t>Ago 17</t>
  </si>
  <si>
    <t>Brasil São Paulo</t>
  </si>
  <si>
    <t>Cuadro 21</t>
  </si>
  <si>
    <t>Precio a consumidor promedio mensual de Huachalomo, Lomo Liso y Posta Rosada en carnicerías y supermercados de la Región Metropolitana</t>
  </si>
  <si>
    <t>($ / kilo nominales con IVA)</t>
  </si>
  <si>
    <t>Huachalomo</t>
  </si>
  <si>
    <t>Lomo Liso</t>
  </si>
  <si>
    <t>Posta Rosada</t>
  </si>
  <si>
    <t>Carnícería</t>
  </si>
  <si>
    <t>Supermercado</t>
  </si>
  <si>
    <t>Variación Car./Sup. (%)</t>
  </si>
  <si>
    <t>Variación acumulada</t>
  </si>
  <si>
    <t>Fuente: elaborado por Odepa con información de precios mensuales</t>
  </si>
  <si>
    <t>Para mayor información visite el link https://reportes.odepa.gob.cl/#/noticias-mercado/precios-consumidor</t>
  </si>
  <si>
    <t>Cuadro 22</t>
  </si>
  <si>
    <t>Precio a consumidor promedio mensual de Huachalomo, Lomo Liso y Posta Rosada en sector Oriente y Poniente de la Región Metropolitana</t>
  </si>
  <si>
    <t>Oriente</t>
  </si>
  <si>
    <t>Poniente</t>
  </si>
  <si>
    <t>Variación Pon./Ori. (%)</t>
  </si>
  <si>
    <t>Cuadro 23</t>
  </si>
  <si>
    <t xml:space="preserve"> Disponibilidad aparente de carnes por habitante </t>
  </si>
  <si>
    <t>Período 2001-2024</t>
  </si>
  <si>
    <t>(Kilos)</t>
  </si>
  <si>
    <t>Bovino</t>
  </si>
  <si>
    <t>Ovino</t>
  </si>
  <si>
    <t>Porcino</t>
  </si>
  <si>
    <t>Aves</t>
  </si>
  <si>
    <t>Otras</t>
  </si>
  <si>
    <t>2022*</t>
  </si>
  <si>
    <t>2023*</t>
  </si>
  <si>
    <t>2024*</t>
  </si>
  <si>
    <r>
      <t xml:space="preserve">Nota: otras carnes comprende equino y caprino. La estimación no considera cambios de </t>
    </r>
    <r>
      <rPr>
        <i/>
        <sz val="10"/>
        <rFont val="Arial"/>
        <family val="2"/>
      </rPr>
      <t>stock</t>
    </r>
    <r>
      <rPr>
        <sz val="10"/>
        <rFont val="Arial"/>
        <family val="2"/>
      </rPr>
      <t>, por lo cual las cifras de disponibilidad aparente son sólo aproximadas. Corresponden a kilos netos, con o sin hueso, salvo en el caso de la carne bovina, en que se ha efectuado la equivalencia a carne en vara.</t>
    </r>
  </si>
  <si>
    <t>* A partir del 2022 hubo un cambio en la metodología de estimación de la disponibilidad aparente, aplicando factores de conversión a los productos deshuesados a su símil con hueso para la carne de los principales rubros pecuarios: bovinos, cerdos y aves.</t>
  </si>
  <si>
    <t>Enero 2026</t>
  </si>
  <si>
    <t xml:space="preserve"> Información a noviembre 2025 para beneficio y producción de carne</t>
  </si>
  <si>
    <t>Información a diciembre 2025 para comercio exterior y precios</t>
  </si>
  <si>
    <t>Ene-dic 2024</t>
  </si>
  <si>
    <t>Ene- dic 2025</t>
  </si>
  <si>
    <t>Ene-dic 2025</t>
  </si>
  <si>
    <t>Ene - dic</t>
  </si>
  <si>
    <t>Variación ene-dic 2025 / ene-dic 2024 (%)</t>
  </si>
  <si>
    <t>Variación dic 2025 / dic 2024 (%)</t>
  </si>
  <si>
    <t>Incluye glosas capitulo 02</t>
  </si>
  <si>
    <t> 02013060</t>
  </si>
  <si>
    <t>Bolivia</t>
  </si>
  <si>
    <t>Febrero 2026</t>
  </si>
  <si>
    <t xml:space="preserve"> Información a diciembre 2025 para beneficio y producción de carne</t>
  </si>
  <si>
    <t>Información a enero 2026 para comercio exterior y precios</t>
  </si>
  <si>
    <t>Variación ene-dic 2025 / ene-dic 2024(%)</t>
  </si>
  <si>
    <t>Variación dic 2025/ dic 2024 (%)</t>
  </si>
  <si>
    <t>Ene - ene</t>
  </si>
  <si>
    <t>Variación ene-ene 2026 /ene-ene 2025 (%)</t>
  </si>
  <si>
    <t>Variación ene 26/ene 25 (%)</t>
  </si>
  <si>
    <t>Precios promedios de novillo gordo a productor Región de Metropolitana a Región de Aysén. Periodo 2021- 2026</t>
  </si>
  <si>
    <t>Ene-ene</t>
  </si>
  <si>
    <t>(Pesos reales de enero 2026 sin IVA)</t>
  </si>
  <si>
    <t>Precios medios de novillo gordo a productor Región Metropolitana a Región de Aysén. Periodo 2021 - 2026</t>
  </si>
  <si>
    <t>Variación ene 26 / ene 25 (%)</t>
  </si>
  <si>
    <t>Variación ene-ene 2026 / ene-ene 2025 (%)</t>
  </si>
  <si>
    <t>Ene 26</t>
  </si>
  <si>
    <t>Feb 26</t>
  </si>
  <si>
    <t>Mar 26</t>
  </si>
  <si>
    <t>Abr 26</t>
  </si>
  <si>
    <t>May 26</t>
  </si>
  <si>
    <t>Jun 26</t>
  </si>
  <si>
    <t>Jul 26</t>
  </si>
  <si>
    <t>Ago 26</t>
  </si>
  <si>
    <t>Sep 26</t>
  </si>
  <si>
    <t>Oct 26</t>
  </si>
  <si>
    <t>Nov 26</t>
  </si>
  <si>
    <t>Dic 26</t>
  </si>
  <si>
    <t>Var. 26/25 (%)</t>
  </si>
  <si>
    <t>Polonia</t>
  </si>
  <si>
    <t>Part. 2026 (%)</t>
  </si>
  <si>
    <t>Ene -ene</t>
  </si>
  <si>
    <t>Promedio ene - ene 2025</t>
  </si>
  <si>
    <t>Promedio ene - ene 2026</t>
  </si>
  <si>
    <t>Variación ene 2026 / ene 2025 (%)</t>
  </si>
  <si>
    <t>Ene 2025 - dic 2025</t>
  </si>
  <si>
    <t xml:space="preserve"> Ene-dic 2024</t>
  </si>
  <si>
    <t xml:space="preserve"> Ene-dic 2025</t>
  </si>
  <si>
    <t>Ene-ene 2025</t>
  </si>
  <si>
    <t>Ene-ene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</si>
</sst>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-* #,##0\ _€_-;\-* #,##0\ _€_-;_-* &quot;-&quot;\ _€_-;_-@_-"/>
    <numFmt numFmtId="166" formatCode="_-* #,##0.00\ _€_-;\-* #,##0.00\ _€_-;_-* &quot;-&quot;??\ _€_-;_-@_-"/>
    <numFmt numFmtId="167" formatCode="#,##0.0"/>
    <numFmt numFmtId="168" formatCode="#0.00"/>
    <numFmt numFmtId="169" formatCode="0.0%"/>
    <numFmt numFmtId="170" formatCode="_(* #,##0_);_(* \(#,##0\);_(* &quot;-&quot;_);_(@_)"/>
    <numFmt numFmtId="171" formatCode="0.0"/>
    <numFmt numFmtId="172" formatCode="#,##0.0000"/>
    <numFmt numFmtId="173" formatCode="#,##0.000"/>
    <numFmt numFmtId="174" formatCode="0.0000"/>
    <numFmt numFmtId="175" formatCode="0.000"/>
    <numFmt numFmtId="176" formatCode="#0.0"/>
    <numFmt numFmtId="177" formatCode="#,##0.00000"/>
    <numFmt numFmtId="178" formatCode="[$-10C0A]#,##0;\-#,##0"/>
    <numFmt numFmtId="179" formatCode="[$-10C0A]#,##0"/>
    <numFmt numFmtId="180" formatCode="#,##0.0000000"/>
    <numFmt numFmtId="181" formatCode="_ * #,##0.0_ ;_ * \-#,##0.0_ ;_ * &quot;-&quot;_ ;_ @_ "/>
  </numFmts>
  <fonts count="118">
    <font>
      <sz val="10"/>
      <name val="Arial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b/>
      <sz val="10"/>
      <name val="Verdana"/>
      <family val="2"/>
    </font>
    <font>
      <b/>
      <vertAlign val="superscript"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Antique Olive Roman"/>
      <family val="2"/>
    </font>
    <font>
      <sz val="11"/>
      <color indexed="8"/>
      <name val="Arial"/>
      <family val="2"/>
    </font>
    <font>
      <sz val="10"/>
      <name val="Verdana"/>
      <family val="2"/>
    </font>
    <font>
      <u/>
      <sz val="7.5"/>
      <color indexed="12"/>
      <name val="Arial"/>
      <family val="2"/>
    </font>
    <font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1"/>
      <color rgb="FF006100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5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3F3F76"/>
      <name val="Trebuchet MS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9C0006"/>
      <name val="Trebuchet MS"/>
      <family val="2"/>
      <scheme val="minor"/>
    </font>
    <font>
      <sz val="11"/>
      <color rgb="FF9C6500"/>
      <name val="Trebuchet MS"/>
      <family val="2"/>
      <scheme val="minor"/>
    </font>
    <font>
      <sz val="11"/>
      <color rgb="FF9C5700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8"/>
      <color theme="3"/>
      <name val="Trebuchet MS"/>
      <family val="2"/>
      <scheme val="major"/>
    </font>
    <font>
      <sz val="18"/>
      <color theme="3"/>
      <name val="Trebuchet MS"/>
      <family val="2"/>
      <scheme val="major"/>
    </font>
    <font>
      <b/>
      <sz val="11"/>
      <color theme="1"/>
      <name val="Trebuchet MS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0"/>
      <name val="Arial"/>
      <family val="2"/>
    </font>
    <font>
      <sz val="9"/>
      <color rgb="FF002060"/>
      <name val="Arial"/>
      <family val="2"/>
    </font>
    <font>
      <sz val="10"/>
      <color rgb="FF002060"/>
      <name val="Arial"/>
      <family val="2"/>
    </font>
    <font>
      <b/>
      <sz val="12"/>
      <color theme="1"/>
      <name val="Arial"/>
      <family val="2"/>
    </font>
    <font>
      <b/>
      <sz val="10"/>
      <color theme="3"/>
      <name val="Arial"/>
      <family val="2"/>
    </font>
    <font>
      <sz val="16"/>
      <color rgb="FF0070C0"/>
      <name val="Verdana"/>
      <family val="2"/>
    </font>
    <font>
      <b/>
      <sz val="11"/>
      <color theme="1"/>
      <name val="Myriad Pro"/>
      <family val="2"/>
    </font>
    <font>
      <sz val="10"/>
      <color rgb="FF333333"/>
      <name val="Verdana"/>
      <family val="2"/>
    </font>
    <font>
      <sz val="10"/>
      <color rgb="FF000000"/>
      <name val="Arial"/>
      <family val="2"/>
    </font>
    <font>
      <b/>
      <sz val="11"/>
      <color rgb="FFFF0000"/>
      <name val="Myriad Pro"/>
      <family val="2"/>
    </font>
    <font>
      <b/>
      <sz val="10"/>
      <color rgb="FF000000"/>
      <name val="Arial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b/>
      <sz val="11"/>
      <color theme="3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indexed="8"/>
      <name val="Trebuchet MS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FF"/>
        <bgColor rgb="FF000000"/>
      </patternFill>
    </fill>
  </fills>
  <borders count="3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/>
      <right style="thin">
        <color rgb="FF000000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rgb="FF000000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/>
      </left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/>
      <bottom/>
      <diagonal/>
    </border>
    <border>
      <left style="thin">
        <color rgb="FF000000"/>
      </left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thin">
        <color theme="1"/>
      </top>
      <bottom/>
      <diagonal/>
    </border>
    <border>
      <left/>
      <right style="medium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ABABAB"/>
      </left>
      <right/>
      <top style="thin">
        <color indexed="64"/>
      </top>
      <bottom/>
      <diagonal/>
    </border>
    <border>
      <left style="thin">
        <color rgb="FFABABAB"/>
      </left>
      <right/>
      <top style="thin">
        <color indexed="65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729">
    <xf numFmtId="0" fontId="0" fillId="0" borderId="0"/>
    <xf numFmtId="0" fontId="21" fillId="2" borderId="0" applyNumberFormat="0" applyBorder="0" applyAlignment="0" applyProtection="0"/>
    <xf numFmtId="0" fontId="62" fillId="24" borderId="0" applyNumberFormat="0" applyBorder="0" applyAlignment="0" applyProtection="0"/>
    <xf numFmtId="0" fontId="21" fillId="2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21" fillId="2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62" fillId="25" borderId="0" applyNumberFormat="0" applyBorder="0" applyAlignment="0" applyProtection="0"/>
    <xf numFmtId="0" fontId="21" fillId="3" borderId="0" applyNumberFormat="0" applyBorder="0" applyAlignment="0" applyProtection="0"/>
    <xf numFmtId="0" fontId="62" fillId="25" borderId="0" applyNumberFormat="0" applyBorder="0" applyAlignment="0" applyProtection="0"/>
    <xf numFmtId="0" fontId="62" fillId="25" borderId="0" applyNumberFormat="0" applyBorder="0" applyAlignment="0" applyProtection="0"/>
    <xf numFmtId="0" fontId="62" fillId="25" borderId="0" applyNumberFormat="0" applyBorder="0" applyAlignment="0" applyProtection="0"/>
    <xf numFmtId="0" fontId="21" fillId="3" borderId="0" applyNumberFormat="0" applyBorder="0" applyAlignment="0" applyProtection="0"/>
    <xf numFmtId="0" fontId="62" fillId="25" borderId="0" applyNumberFormat="0" applyBorder="0" applyAlignment="0" applyProtection="0"/>
    <xf numFmtId="0" fontId="62" fillId="25" borderId="0" applyNumberFormat="0" applyBorder="0" applyAlignment="0" applyProtection="0"/>
    <xf numFmtId="0" fontId="62" fillId="2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62" fillId="26" borderId="0" applyNumberFormat="0" applyBorder="0" applyAlignment="0" applyProtection="0"/>
    <xf numFmtId="0" fontId="21" fillId="4" borderId="0" applyNumberFormat="0" applyBorder="0" applyAlignment="0" applyProtection="0"/>
    <xf numFmtId="0" fontId="62" fillId="26" borderId="0" applyNumberFormat="0" applyBorder="0" applyAlignment="0" applyProtection="0"/>
    <xf numFmtId="0" fontId="62" fillId="26" borderId="0" applyNumberFormat="0" applyBorder="0" applyAlignment="0" applyProtection="0"/>
    <xf numFmtId="0" fontId="62" fillId="26" borderId="0" applyNumberFormat="0" applyBorder="0" applyAlignment="0" applyProtection="0"/>
    <xf numFmtId="0" fontId="21" fillId="4" borderId="0" applyNumberFormat="0" applyBorder="0" applyAlignment="0" applyProtection="0"/>
    <xf numFmtId="0" fontId="62" fillId="26" borderId="0" applyNumberFormat="0" applyBorder="0" applyAlignment="0" applyProtection="0"/>
    <xf numFmtId="0" fontId="62" fillId="26" borderId="0" applyNumberFormat="0" applyBorder="0" applyAlignment="0" applyProtection="0"/>
    <xf numFmtId="0" fontId="62" fillId="26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62" fillId="27" borderId="0" applyNumberFormat="0" applyBorder="0" applyAlignment="0" applyProtection="0"/>
    <xf numFmtId="0" fontId="21" fillId="5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21" fillId="5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62" fillId="28" borderId="0" applyNumberFormat="0" applyBorder="0" applyAlignment="0" applyProtection="0"/>
    <xf numFmtId="0" fontId="21" fillId="6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21" fillId="6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62" fillId="29" borderId="0" applyNumberFormat="0" applyBorder="0" applyAlignment="0" applyProtection="0"/>
    <xf numFmtId="0" fontId="21" fillId="7" borderId="0" applyNumberFormat="0" applyBorder="0" applyAlignment="0" applyProtection="0"/>
    <xf numFmtId="0" fontId="62" fillId="29" borderId="0" applyNumberFormat="0" applyBorder="0" applyAlignment="0" applyProtection="0"/>
    <xf numFmtId="0" fontId="62" fillId="29" borderId="0" applyNumberFormat="0" applyBorder="0" applyAlignment="0" applyProtection="0"/>
    <xf numFmtId="0" fontId="62" fillId="29" borderId="0" applyNumberFormat="0" applyBorder="0" applyAlignment="0" applyProtection="0"/>
    <xf numFmtId="0" fontId="21" fillId="7" borderId="0" applyNumberFormat="0" applyBorder="0" applyAlignment="0" applyProtection="0"/>
    <xf numFmtId="0" fontId="62" fillId="29" borderId="0" applyNumberFormat="0" applyBorder="0" applyAlignment="0" applyProtection="0"/>
    <xf numFmtId="0" fontId="62" fillId="29" borderId="0" applyNumberFormat="0" applyBorder="0" applyAlignment="0" applyProtection="0"/>
    <xf numFmtId="0" fontId="62" fillId="29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62" fillId="30" borderId="0" applyNumberFormat="0" applyBorder="0" applyAlignment="0" applyProtection="0"/>
    <xf numFmtId="0" fontId="21" fillId="8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21" fillId="8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62" fillId="31" borderId="0" applyNumberFormat="0" applyBorder="0" applyAlignment="0" applyProtection="0"/>
    <xf numFmtId="0" fontId="21" fillId="9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21" fillId="9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62" fillId="32" borderId="0" applyNumberFormat="0" applyBorder="0" applyAlignment="0" applyProtection="0"/>
    <xf numFmtId="0" fontId="21" fillId="10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21" fillId="10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62" fillId="33" borderId="0" applyNumberFormat="0" applyBorder="0" applyAlignment="0" applyProtection="0"/>
    <xf numFmtId="0" fontId="21" fillId="5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21" fillId="5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62" fillId="34" borderId="0" applyNumberFormat="0" applyBorder="0" applyAlignment="0" applyProtection="0"/>
    <xf numFmtId="0" fontId="21" fillId="8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21" fillId="8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62" fillId="35" borderId="0" applyNumberFormat="0" applyBorder="0" applyAlignment="0" applyProtection="0"/>
    <xf numFmtId="0" fontId="21" fillId="11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21" fillId="11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63" fillId="36" borderId="0" applyNumberFormat="0" applyBorder="0" applyAlignment="0" applyProtection="0"/>
    <xf numFmtId="0" fontId="22" fillId="12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22" fillId="12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62" fillId="36" borderId="0" applyNumberFormat="0" applyBorder="0" applyAlignment="0" applyProtection="0"/>
    <xf numFmtId="0" fontId="22" fillId="9" borderId="0" applyNumberFormat="0" applyBorder="0" applyAlignment="0" applyProtection="0"/>
    <xf numFmtId="0" fontId="63" fillId="37" borderId="0" applyNumberFormat="0" applyBorder="0" applyAlignment="0" applyProtection="0"/>
    <xf numFmtId="0" fontId="22" fillId="9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22" fillId="9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62" fillId="37" borderId="0" applyNumberFormat="0" applyBorder="0" applyAlignment="0" applyProtection="0"/>
    <xf numFmtId="0" fontId="22" fillId="10" borderId="0" applyNumberFormat="0" applyBorder="0" applyAlignment="0" applyProtection="0"/>
    <xf numFmtId="0" fontId="63" fillId="38" borderId="0" applyNumberFormat="0" applyBorder="0" applyAlignment="0" applyProtection="0"/>
    <xf numFmtId="0" fontId="22" fillId="10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22" fillId="10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62" fillId="38" borderId="0" applyNumberFormat="0" applyBorder="0" applyAlignment="0" applyProtection="0"/>
    <xf numFmtId="0" fontId="22" fillId="13" borderId="0" applyNumberFormat="0" applyBorder="0" applyAlignment="0" applyProtection="0"/>
    <xf numFmtId="0" fontId="63" fillId="39" borderId="0" applyNumberFormat="0" applyBorder="0" applyAlignment="0" applyProtection="0"/>
    <xf numFmtId="0" fontId="22" fillId="13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22" fillId="13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62" fillId="39" borderId="0" applyNumberFormat="0" applyBorder="0" applyAlignment="0" applyProtection="0"/>
    <xf numFmtId="0" fontId="22" fillId="14" borderId="0" applyNumberFormat="0" applyBorder="0" applyAlignment="0" applyProtection="0"/>
    <xf numFmtId="0" fontId="63" fillId="40" borderId="0" applyNumberFormat="0" applyBorder="0" applyAlignment="0" applyProtection="0"/>
    <xf numFmtId="0" fontId="22" fillId="14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22" fillId="14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62" fillId="40" borderId="0" applyNumberFormat="0" applyBorder="0" applyAlignment="0" applyProtection="0"/>
    <xf numFmtId="0" fontId="22" fillId="15" borderId="0" applyNumberFormat="0" applyBorder="0" applyAlignment="0" applyProtection="0"/>
    <xf numFmtId="0" fontId="63" fillId="41" borderId="0" applyNumberFormat="0" applyBorder="0" applyAlignment="0" applyProtection="0"/>
    <xf numFmtId="0" fontId="22" fillId="15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22" fillId="15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62" fillId="41" borderId="0" applyNumberFormat="0" applyBorder="0" applyAlignment="0" applyProtection="0"/>
    <xf numFmtId="0" fontId="64" fillId="42" borderId="0" applyNumberFormat="0" applyBorder="0" applyAlignment="0" applyProtection="0"/>
    <xf numFmtId="0" fontId="23" fillId="4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23" fillId="4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64" fillId="42" borderId="0" applyNumberFormat="0" applyBorder="0" applyAlignment="0" applyProtection="0"/>
    <xf numFmtId="0" fontId="24" fillId="16" borderId="1" applyNumberFormat="0" applyAlignment="0" applyProtection="0"/>
    <xf numFmtId="0" fontId="65" fillId="43" borderId="36" applyNumberFormat="0" applyAlignment="0" applyProtection="0"/>
    <xf numFmtId="0" fontId="24" fillId="16" borderId="1" applyNumberFormat="0" applyAlignment="0" applyProtection="0"/>
    <xf numFmtId="0" fontId="65" fillId="43" borderId="36" applyNumberFormat="0" applyAlignment="0" applyProtection="0"/>
    <xf numFmtId="0" fontId="65" fillId="43" borderId="36" applyNumberFormat="0" applyAlignment="0" applyProtection="0"/>
    <xf numFmtId="0" fontId="65" fillId="43" borderId="36" applyNumberFormat="0" applyAlignment="0" applyProtection="0"/>
    <xf numFmtId="0" fontId="24" fillId="16" borderId="1" applyNumberFormat="0" applyAlignment="0" applyProtection="0"/>
    <xf numFmtId="0" fontId="65" fillId="43" borderId="36" applyNumberFormat="0" applyAlignment="0" applyProtection="0"/>
    <xf numFmtId="0" fontId="65" fillId="43" borderId="36" applyNumberFormat="0" applyAlignment="0" applyProtection="0"/>
    <xf numFmtId="0" fontId="65" fillId="43" borderId="36" applyNumberFormat="0" applyAlignment="0" applyProtection="0"/>
    <xf numFmtId="0" fontId="24" fillId="16" borderId="1" applyNumberFormat="0" applyAlignment="0" applyProtection="0"/>
    <xf numFmtId="0" fontId="24" fillId="16" borderId="1" applyNumberFormat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66" fillId="44" borderId="37" applyNumberFormat="0" applyAlignment="0" applyProtection="0"/>
    <xf numFmtId="0" fontId="25" fillId="17" borderId="2" applyNumberFormat="0" applyAlignment="0" applyProtection="0"/>
    <xf numFmtId="0" fontId="66" fillId="44" borderId="37" applyNumberFormat="0" applyAlignment="0" applyProtection="0"/>
    <xf numFmtId="0" fontId="66" fillId="44" borderId="37" applyNumberFormat="0" applyAlignment="0" applyProtection="0"/>
    <xf numFmtId="0" fontId="66" fillId="44" borderId="37" applyNumberFormat="0" applyAlignment="0" applyProtection="0"/>
    <xf numFmtId="0" fontId="25" fillId="17" borderId="2" applyNumberFormat="0" applyAlignment="0" applyProtection="0"/>
    <xf numFmtId="0" fontId="66" fillId="44" borderId="37" applyNumberFormat="0" applyAlignment="0" applyProtection="0"/>
    <xf numFmtId="0" fontId="66" fillId="44" borderId="37" applyNumberFormat="0" applyAlignment="0" applyProtection="0"/>
    <xf numFmtId="0" fontId="66" fillId="44" borderId="37" applyNumberFormat="0" applyAlignment="0" applyProtection="0"/>
    <xf numFmtId="0" fontId="25" fillId="17" borderId="2" applyNumberFormat="0" applyAlignment="0" applyProtection="0"/>
    <xf numFmtId="0" fontId="25" fillId="17" borderId="2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67" fillId="0" borderId="38" applyNumberFormat="0" applyFill="0" applyAlignment="0" applyProtection="0"/>
    <xf numFmtId="0" fontId="26" fillId="0" borderId="3" applyNumberFormat="0" applyFill="0" applyAlignment="0" applyProtection="0"/>
    <xf numFmtId="0" fontId="67" fillId="0" borderId="38" applyNumberFormat="0" applyFill="0" applyAlignment="0" applyProtection="0"/>
    <xf numFmtId="0" fontId="67" fillId="0" borderId="38" applyNumberFormat="0" applyFill="0" applyAlignment="0" applyProtection="0"/>
    <xf numFmtId="0" fontId="67" fillId="0" borderId="38" applyNumberFormat="0" applyFill="0" applyAlignment="0" applyProtection="0"/>
    <xf numFmtId="0" fontId="26" fillId="0" borderId="3" applyNumberFormat="0" applyFill="0" applyAlignment="0" applyProtection="0"/>
    <xf numFmtId="0" fontId="67" fillId="0" borderId="38" applyNumberFormat="0" applyFill="0" applyAlignment="0" applyProtection="0"/>
    <xf numFmtId="0" fontId="67" fillId="0" borderId="38" applyNumberFormat="0" applyFill="0" applyAlignment="0" applyProtection="0"/>
    <xf numFmtId="0" fontId="67" fillId="0" borderId="38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68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63" fillId="45" borderId="0" applyNumberFormat="0" applyBorder="0" applyAlignment="0" applyProtection="0"/>
    <xf numFmtId="0" fontId="22" fillId="18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22" fillId="18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3" fillId="46" borderId="0" applyNumberFormat="0" applyBorder="0" applyAlignment="0" applyProtection="0"/>
    <xf numFmtId="0" fontId="22" fillId="19" borderId="0" applyNumberFormat="0" applyBorder="0" applyAlignment="0" applyProtection="0"/>
    <xf numFmtId="0" fontId="63" fillId="46" borderId="0" applyNumberFormat="0" applyBorder="0" applyAlignment="0" applyProtection="0"/>
    <xf numFmtId="0" fontId="63" fillId="46" borderId="0" applyNumberFormat="0" applyBorder="0" applyAlignment="0" applyProtection="0"/>
    <xf numFmtId="0" fontId="63" fillId="46" borderId="0" applyNumberFormat="0" applyBorder="0" applyAlignment="0" applyProtection="0"/>
    <xf numFmtId="0" fontId="22" fillId="19" borderId="0" applyNumberFormat="0" applyBorder="0" applyAlignment="0" applyProtection="0"/>
    <xf numFmtId="0" fontId="63" fillId="46" borderId="0" applyNumberFormat="0" applyBorder="0" applyAlignment="0" applyProtection="0"/>
    <xf numFmtId="0" fontId="63" fillId="46" borderId="0" applyNumberFormat="0" applyBorder="0" applyAlignment="0" applyProtection="0"/>
    <xf numFmtId="0" fontId="63" fillId="4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63" fillId="47" borderId="0" applyNumberFormat="0" applyBorder="0" applyAlignment="0" applyProtection="0"/>
    <xf numFmtId="0" fontId="22" fillId="20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22" fillId="20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63" fillId="48" borderId="0" applyNumberFormat="0" applyBorder="0" applyAlignment="0" applyProtection="0"/>
    <xf numFmtId="0" fontId="22" fillId="13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2" fillId="13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63" fillId="49" borderId="0" applyNumberFormat="0" applyBorder="0" applyAlignment="0" applyProtection="0"/>
    <xf numFmtId="0" fontId="22" fillId="14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22" fillId="14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63" fillId="50" borderId="0" applyNumberFormat="0" applyBorder="0" applyAlignment="0" applyProtection="0"/>
    <xf numFmtId="0" fontId="22" fillId="21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22" fillId="21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0" fontId="70" fillId="51" borderId="36" applyNumberFormat="0" applyAlignment="0" applyProtection="0"/>
    <xf numFmtId="0" fontId="28" fillId="7" borderId="1" applyNumberFormat="0" applyAlignment="0" applyProtection="0"/>
    <xf numFmtId="0" fontId="70" fillId="51" borderId="36" applyNumberFormat="0" applyAlignment="0" applyProtection="0"/>
    <xf numFmtId="0" fontId="70" fillId="51" borderId="36" applyNumberFormat="0" applyAlignment="0" applyProtection="0"/>
    <xf numFmtId="0" fontId="70" fillId="51" borderId="36" applyNumberFormat="0" applyAlignment="0" applyProtection="0"/>
    <xf numFmtId="0" fontId="28" fillId="7" borderId="1" applyNumberFormat="0" applyAlignment="0" applyProtection="0"/>
    <xf numFmtId="0" fontId="70" fillId="51" borderId="36" applyNumberFormat="0" applyAlignment="0" applyProtection="0"/>
    <xf numFmtId="0" fontId="70" fillId="51" borderId="36" applyNumberFormat="0" applyAlignment="0" applyProtection="0"/>
    <xf numFmtId="0" fontId="70" fillId="51" borderId="36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9" fillId="3" borderId="0" applyNumberFormat="0" applyBorder="0" applyAlignment="0" applyProtection="0"/>
    <xf numFmtId="0" fontId="73" fillId="52" borderId="0" applyNumberFormat="0" applyBorder="0" applyAlignment="0" applyProtection="0"/>
    <xf numFmtId="0" fontId="29" fillId="3" borderId="0" applyNumberFormat="0" applyBorder="0" applyAlignment="0" applyProtection="0"/>
    <xf numFmtId="0" fontId="73" fillId="52" borderId="0" applyNumberFormat="0" applyBorder="0" applyAlignment="0" applyProtection="0"/>
    <xf numFmtId="0" fontId="73" fillId="52" borderId="0" applyNumberFormat="0" applyBorder="0" applyAlignment="0" applyProtection="0"/>
    <xf numFmtId="0" fontId="73" fillId="52" borderId="0" applyNumberFormat="0" applyBorder="0" applyAlignment="0" applyProtection="0"/>
    <xf numFmtId="0" fontId="29" fillId="3" borderId="0" applyNumberFormat="0" applyBorder="0" applyAlignment="0" applyProtection="0"/>
    <xf numFmtId="0" fontId="73" fillId="52" borderId="0" applyNumberFormat="0" applyBorder="0" applyAlignment="0" applyProtection="0"/>
    <xf numFmtId="0" fontId="73" fillId="52" borderId="0" applyNumberFormat="0" applyBorder="0" applyAlignment="0" applyProtection="0"/>
    <xf numFmtId="0" fontId="73" fillId="5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165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6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0" fillId="22" borderId="0" applyNumberFormat="0" applyBorder="0" applyAlignment="0" applyProtection="0"/>
    <xf numFmtId="0" fontId="74" fillId="53" borderId="0" applyNumberFormat="0" applyBorder="0" applyAlignment="0" applyProtection="0"/>
    <xf numFmtId="0" fontId="30" fillId="22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30" fillId="22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75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>
      <alignment wrapText="1"/>
    </xf>
    <xf numFmtId="0" fontId="62" fillId="0" borderId="0"/>
    <xf numFmtId="0" fontId="62" fillId="0" borderId="0"/>
    <xf numFmtId="0" fontId="62" fillId="0" borderId="0"/>
    <xf numFmtId="0" fontId="18" fillId="0" borderId="0">
      <alignment wrapText="1"/>
    </xf>
    <xf numFmtId="0" fontId="62" fillId="0" borderId="0"/>
    <xf numFmtId="0" fontId="62" fillId="0" borderId="0"/>
    <xf numFmtId="0" fontId="57" fillId="0" borderId="0">
      <alignment wrapText="1"/>
    </xf>
    <xf numFmtId="0" fontId="19" fillId="0" borderId="0"/>
    <xf numFmtId="0" fontId="17" fillId="23" borderId="5" applyNumberFormat="0" applyFont="0" applyAlignment="0" applyProtection="0"/>
    <xf numFmtId="0" fontId="62" fillId="54" borderId="40" applyNumberFormat="0" applyFont="0" applyAlignment="0" applyProtection="0"/>
    <xf numFmtId="0" fontId="18" fillId="23" borderId="5" applyNumberFormat="0" applyFont="0" applyAlignment="0" applyProtection="0"/>
    <xf numFmtId="0" fontId="62" fillId="54" borderId="40" applyNumberFormat="0" applyFont="0" applyAlignment="0" applyProtection="0"/>
    <xf numFmtId="0" fontId="62" fillId="54" borderId="40" applyNumberFormat="0" applyFont="0" applyAlignment="0" applyProtection="0"/>
    <xf numFmtId="0" fontId="62" fillId="54" borderId="40" applyNumberFormat="0" applyFont="0" applyAlignment="0" applyProtection="0"/>
    <xf numFmtId="0" fontId="18" fillId="23" borderId="5" applyNumberFormat="0" applyFont="0" applyAlignment="0" applyProtection="0"/>
    <xf numFmtId="0" fontId="62" fillId="54" borderId="40" applyNumberFormat="0" applyFont="0" applyAlignment="0" applyProtection="0"/>
    <xf numFmtId="0" fontId="62" fillId="54" borderId="40" applyNumberFormat="0" applyFont="0" applyAlignment="0" applyProtection="0"/>
    <xf numFmtId="0" fontId="62" fillId="54" borderId="40" applyNumberFormat="0" applyFont="0" applyAlignment="0" applyProtection="0"/>
    <xf numFmtId="0" fontId="18" fillId="23" borderId="5" applyNumberFormat="0" applyFont="0" applyAlignment="0" applyProtection="0"/>
    <xf numFmtId="0" fontId="18" fillId="23" borderId="5" applyNumberFormat="0" applyFont="0" applyAlignment="0" applyProtection="0"/>
    <xf numFmtId="0" fontId="18" fillId="23" borderId="5" applyNumberFormat="0" applyFont="0" applyAlignment="0" applyProtection="0"/>
    <xf numFmtId="0" fontId="51" fillId="23" borderId="5" applyNumberFormat="0" applyFont="0" applyAlignment="0" applyProtection="0"/>
    <xf numFmtId="0" fontId="18" fillId="23" borderId="5" applyNumberFormat="0" applyFont="0" applyAlignment="0" applyProtection="0"/>
    <xf numFmtId="0" fontId="18" fillId="23" borderId="5" applyNumberFormat="0" applyFont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16" borderId="6" applyNumberFormat="0" applyAlignment="0" applyProtection="0"/>
    <xf numFmtId="0" fontId="76" fillId="43" borderId="41" applyNumberFormat="0" applyAlignment="0" applyProtection="0"/>
    <xf numFmtId="0" fontId="31" fillId="16" borderId="6" applyNumberFormat="0" applyAlignment="0" applyProtection="0"/>
    <xf numFmtId="0" fontId="76" fillId="43" borderId="41" applyNumberFormat="0" applyAlignment="0" applyProtection="0"/>
    <xf numFmtId="0" fontId="76" fillId="43" borderId="41" applyNumberFormat="0" applyAlignment="0" applyProtection="0"/>
    <xf numFmtId="0" fontId="76" fillId="43" borderId="41" applyNumberFormat="0" applyAlignment="0" applyProtection="0"/>
    <xf numFmtId="0" fontId="31" fillId="16" borderId="6" applyNumberFormat="0" applyAlignment="0" applyProtection="0"/>
    <xf numFmtId="0" fontId="76" fillId="43" borderId="41" applyNumberFormat="0" applyAlignment="0" applyProtection="0"/>
    <xf numFmtId="0" fontId="76" fillId="43" borderId="41" applyNumberFormat="0" applyAlignment="0" applyProtection="0"/>
    <xf numFmtId="0" fontId="76" fillId="43" borderId="41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8" fillId="0" borderId="39" applyNumberFormat="0" applyFill="0" applyAlignment="0" applyProtection="0"/>
    <xf numFmtId="0" fontId="35" fillId="0" borderId="4" applyNumberFormat="0" applyFill="0" applyAlignment="0" applyProtection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0" fontId="35" fillId="0" borderId="4" applyNumberFormat="0" applyFill="0" applyAlignment="0" applyProtection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6" fillId="0" borderId="7" applyNumberFormat="0" applyFill="0" applyAlignment="0" applyProtection="0"/>
    <xf numFmtId="0" fontId="79" fillId="0" borderId="42" applyNumberFormat="0" applyFill="0" applyAlignment="0" applyProtection="0"/>
    <xf numFmtId="0" fontId="36" fillId="0" borderId="7" applyNumberFormat="0" applyFill="0" applyAlignment="0" applyProtection="0"/>
    <xf numFmtId="0" fontId="79" fillId="0" borderId="42" applyNumberFormat="0" applyFill="0" applyAlignment="0" applyProtection="0"/>
    <xf numFmtId="0" fontId="79" fillId="0" borderId="42" applyNumberFormat="0" applyFill="0" applyAlignment="0" applyProtection="0"/>
    <xf numFmtId="0" fontId="79" fillId="0" borderId="42" applyNumberFormat="0" applyFill="0" applyAlignment="0" applyProtection="0"/>
    <xf numFmtId="0" fontId="36" fillId="0" borderId="7" applyNumberFormat="0" applyFill="0" applyAlignment="0" applyProtection="0"/>
    <xf numFmtId="0" fontId="79" fillId="0" borderId="42" applyNumberFormat="0" applyFill="0" applyAlignment="0" applyProtection="0"/>
    <xf numFmtId="0" fontId="79" fillId="0" borderId="42" applyNumberFormat="0" applyFill="0" applyAlignment="0" applyProtection="0"/>
    <xf numFmtId="0" fontId="79" fillId="0" borderId="42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27" fillId="0" borderId="8" applyNumberFormat="0" applyFill="0" applyAlignment="0" applyProtection="0"/>
    <xf numFmtId="0" fontId="69" fillId="0" borderId="43" applyNumberFormat="0" applyFill="0" applyAlignment="0" applyProtection="0"/>
    <xf numFmtId="0" fontId="27" fillId="0" borderId="8" applyNumberFormat="0" applyFill="0" applyAlignment="0" applyProtection="0"/>
    <xf numFmtId="0" fontId="69" fillId="0" borderId="43" applyNumberFormat="0" applyFill="0" applyAlignment="0" applyProtection="0"/>
    <xf numFmtId="0" fontId="69" fillId="0" borderId="43" applyNumberFormat="0" applyFill="0" applyAlignment="0" applyProtection="0"/>
    <xf numFmtId="0" fontId="69" fillId="0" borderId="43" applyNumberFormat="0" applyFill="0" applyAlignment="0" applyProtection="0"/>
    <xf numFmtId="0" fontId="27" fillId="0" borderId="8" applyNumberFormat="0" applyFill="0" applyAlignment="0" applyProtection="0"/>
    <xf numFmtId="0" fontId="69" fillId="0" borderId="43" applyNumberFormat="0" applyFill="0" applyAlignment="0" applyProtection="0"/>
    <xf numFmtId="0" fontId="69" fillId="0" borderId="43" applyNumberFormat="0" applyFill="0" applyAlignment="0" applyProtection="0"/>
    <xf numFmtId="0" fontId="69" fillId="0" borderId="43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8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82" fillId="0" borderId="44" applyNumberFormat="0" applyFill="0" applyAlignment="0" applyProtection="0"/>
    <xf numFmtId="0" fontId="37" fillId="0" borderId="9" applyNumberFormat="0" applyFill="0" applyAlignment="0" applyProtection="0"/>
    <xf numFmtId="0" fontId="82" fillId="0" borderId="44" applyNumberFormat="0" applyFill="0" applyAlignment="0" applyProtection="0"/>
    <xf numFmtId="0" fontId="82" fillId="0" borderId="44" applyNumberFormat="0" applyFill="0" applyAlignment="0" applyProtection="0"/>
    <xf numFmtId="0" fontId="82" fillId="0" borderId="44" applyNumberFormat="0" applyFill="0" applyAlignment="0" applyProtection="0"/>
    <xf numFmtId="0" fontId="37" fillId="0" borderId="9" applyNumberFormat="0" applyFill="0" applyAlignment="0" applyProtection="0"/>
    <xf numFmtId="0" fontId="82" fillId="0" borderId="44" applyNumberFormat="0" applyFill="0" applyAlignment="0" applyProtection="0"/>
    <xf numFmtId="0" fontId="82" fillId="0" borderId="44" applyNumberFormat="0" applyFill="0" applyAlignment="0" applyProtection="0"/>
    <xf numFmtId="0" fontId="82" fillId="0" borderId="44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9" fontId="17" fillId="0" borderId="0" applyFont="0" applyFill="0" applyBorder="0" applyAlignment="0" applyProtection="0"/>
    <xf numFmtId="0" fontId="16" fillId="0" borderId="0"/>
    <xf numFmtId="0" fontId="17" fillId="0" borderId="0"/>
    <xf numFmtId="0" fontId="68" fillId="0" borderId="39" applyNumberFormat="0" applyFill="0" applyAlignment="0" applyProtection="0"/>
    <xf numFmtId="0" fontId="64" fillId="42" borderId="0" applyNumberFormat="0" applyBorder="0" applyAlignment="0" applyProtection="0"/>
    <xf numFmtId="0" fontId="15" fillId="0" borderId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54" borderId="40" applyNumberFormat="0" applyFont="0" applyAlignment="0" applyProtection="0"/>
    <xf numFmtId="0" fontId="17" fillId="0" borderId="0"/>
    <xf numFmtId="9" fontId="17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2" fillId="54" borderId="40" applyNumberFormat="0" applyFont="0" applyAlignment="0" applyProtection="0"/>
    <xf numFmtId="0" fontId="12" fillId="24" borderId="0" applyNumberFormat="0" applyBorder="0" applyAlignment="0" applyProtection="0"/>
    <xf numFmtId="0" fontId="12" fillId="30" borderId="0" applyNumberFormat="0" applyBorder="0" applyAlignment="0" applyProtection="0"/>
    <xf numFmtId="0" fontId="12" fillId="36" borderId="0" applyNumberFormat="0" applyBorder="0" applyAlignment="0" applyProtection="0"/>
    <xf numFmtId="0" fontId="12" fillId="25" borderId="0" applyNumberFormat="0" applyBorder="0" applyAlignment="0" applyProtection="0"/>
    <xf numFmtId="0" fontId="12" fillId="31" borderId="0" applyNumberFormat="0" applyBorder="0" applyAlignment="0" applyProtection="0"/>
    <xf numFmtId="0" fontId="12" fillId="37" borderId="0" applyNumberFormat="0" applyBorder="0" applyAlignment="0" applyProtection="0"/>
    <xf numFmtId="0" fontId="12" fillId="26" borderId="0" applyNumberFormat="0" applyBorder="0" applyAlignment="0" applyProtection="0"/>
    <xf numFmtId="0" fontId="12" fillId="32" borderId="0" applyNumberFormat="0" applyBorder="0" applyAlignment="0" applyProtection="0"/>
    <xf numFmtId="0" fontId="12" fillId="38" borderId="0" applyNumberFormat="0" applyBorder="0" applyAlignment="0" applyProtection="0"/>
    <xf numFmtId="0" fontId="12" fillId="27" borderId="0" applyNumberFormat="0" applyBorder="0" applyAlignment="0" applyProtection="0"/>
    <xf numFmtId="0" fontId="12" fillId="33" borderId="0" applyNumberFormat="0" applyBorder="0" applyAlignment="0" applyProtection="0"/>
    <xf numFmtId="0" fontId="12" fillId="39" borderId="0" applyNumberFormat="0" applyBorder="0" applyAlignment="0" applyProtection="0"/>
    <xf numFmtId="0" fontId="12" fillId="28" borderId="0" applyNumberFormat="0" applyBorder="0" applyAlignment="0" applyProtection="0"/>
    <xf numFmtId="0" fontId="12" fillId="34" borderId="0" applyNumberFormat="0" applyBorder="0" applyAlignment="0" applyProtection="0"/>
    <xf numFmtId="0" fontId="12" fillId="40" borderId="0" applyNumberFormat="0" applyBorder="0" applyAlignment="0" applyProtection="0"/>
    <xf numFmtId="0" fontId="111" fillId="0" borderId="0"/>
    <xf numFmtId="0" fontId="12" fillId="29" borderId="0" applyNumberFormat="0" applyBorder="0" applyAlignment="0" applyProtection="0"/>
    <xf numFmtId="0" fontId="12" fillId="35" borderId="0" applyNumberFormat="0" applyBorder="0" applyAlignment="0" applyProtection="0"/>
    <xf numFmtId="0" fontId="12" fillId="41" borderId="0" applyNumberFormat="0" applyBorder="0" applyAlignment="0" applyProtection="0"/>
    <xf numFmtId="0" fontId="11" fillId="0" borderId="0"/>
    <xf numFmtId="0" fontId="11" fillId="54" borderId="40" applyNumberFormat="0" applyFont="0" applyAlignment="0" applyProtection="0"/>
    <xf numFmtId="0" fontId="11" fillId="24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25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26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27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28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41" borderId="0" applyNumberFormat="0" applyBorder="0" applyAlignment="0" applyProtection="0"/>
    <xf numFmtId="0" fontId="10" fillId="0" borderId="0"/>
    <xf numFmtId="41" fontId="11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1" fillId="0" borderId="0" applyNumberFormat="0" applyFill="0" applyBorder="0" applyAlignment="0" applyProtection="0"/>
    <xf numFmtId="0" fontId="6" fillId="0" borderId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40" applyNumberFormat="0" applyFont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70">
    <xf numFmtId="0" fontId="0" fillId="0" borderId="0" xfId="0"/>
    <xf numFmtId="0" fontId="83" fillId="0" borderId="0" xfId="0" applyFont="1"/>
    <xf numFmtId="0" fontId="0" fillId="55" borderId="0" xfId="0" applyFill="1"/>
    <xf numFmtId="0" fontId="43" fillId="0" borderId="0" xfId="0" applyFont="1"/>
    <xf numFmtId="0" fontId="20" fillId="55" borderId="0" xfId="398" applyFill="1" applyAlignment="1" applyProtection="1"/>
    <xf numFmtId="0" fontId="39" fillId="55" borderId="0" xfId="498" applyFont="1" applyFill="1" applyAlignment="1">
      <alignment horizontal="center"/>
    </xf>
    <xf numFmtId="0" fontId="85" fillId="55" borderId="0" xfId="0" applyFont="1" applyFill="1"/>
    <xf numFmtId="0" fontId="86" fillId="55" borderId="0" xfId="0" applyFont="1" applyFill="1"/>
    <xf numFmtId="17" fontId="87" fillId="55" borderId="0" xfId="0" quotePrefix="1" applyNumberFormat="1" applyFont="1" applyFill="1" applyAlignment="1">
      <alignment horizontal="center"/>
    </xf>
    <xf numFmtId="0" fontId="88" fillId="55" borderId="0" xfId="0" applyFont="1" applyFill="1" applyAlignment="1">
      <alignment horizontal="left" indent="15"/>
    </xf>
    <xf numFmtId="0" fontId="90" fillId="55" borderId="0" xfId="0" applyFont="1" applyFill="1"/>
    <xf numFmtId="0" fontId="85" fillId="55" borderId="0" xfId="0" quotePrefix="1" applyFont="1" applyFill="1"/>
    <xf numFmtId="0" fontId="18" fillId="0" borderId="0" xfId="483"/>
    <xf numFmtId="0" fontId="18" fillId="0" borderId="0" xfId="483" applyAlignment="1">
      <alignment horizontal="center"/>
    </xf>
    <xf numFmtId="167" fontId="18" fillId="0" borderId="0" xfId="483" applyNumberFormat="1"/>
    <xf numFmtId="3" fontId="18" fillId="0" borderId="0" xfId="483" applyNumberFormat="1" applyAlignment="1">
      <alignment horizontal="right"/>
    </xf>
    <xf numFmtId="0" fontId="18" fillId="55" borderId="0" xfId="483" applyFill="1"/>
    <xf numFmtId="0" fontId="18" fillId="0" borderId="11" xfId="483" applyBorder="1"/>
    <xf numFmtId="0" fontId="18" fillId="0" borderId="10" xfId="483" applyBorder="1"/>
    <xf numFmtId="0" fontId="44" fillId="55" borderId="0" xfId="483" applyFont="1" applyFill="1"/>
    <xf numFmtId="0" fontId="40" fillId="55" borderId="0" xfId="483" applyFont="1" applyFill="1" applyAlignment="1">
      <alignment vertical="center"/>
    </xf>
    <xf numFmtId="0" fontId="42" fillId="55" borderId="0" xfId="483" applyFont="1" applyFill="1" applyAlignment="1">
      <alignment horizontal="center" vertical="center"/>
    </xf>
    <xf numFmtId="0" fontId="40" fillId="55" borderId="0" xfId="483" applyFont="1" applyFill="1"/>
    <xf numFmtId="0" fontId="42" fillId="55" borderId="0" xfId="483" applyFont="1" applyFill="1" applyAlignment="1">
      <alignment horizontal="center"/>
    </xf>
    <xf numFmtId="167" fontId="18" fillId="0" borderId="0" xfId="483" applyNumberFormat="1" applyAlignment="1">
      <alignment horizontal="right"/>
    </xf>
    <xf numFmtId="0" fontId="18" fillId="55" borderId="0" xfId="483" applyFill="1" applyAlignment="1">
      <alignment horizontal="center" vertical="center"/>
    </xf>
    <xf numFmtId="0" fontId="91" fillId="0" borderId="0" xfId="483" applyFont="1"/>
    <xf numFmtId="0" fontId="92" fillId="55" borderId="0" xfId="498" applyFont="1" applyFill="1" applyAlignment="1">
      <alignment horizontal="center"/>
    </xf>
    <xf numFmtId="0" fontId="92" fillId="55" borderId="0" xfId="498" applyFont="1" applyFill="1" applyAlignment="1">
      <alignment horizontal="right"/>
    </xf>
    <xf numFmtId="0" fontId="93" fillId="55" borderId="0" xfId="398" applyFont="1" applyFill="1" applyAlignment="1" applyProtection="1"/>
    <xf numFmtId="0" fontId="20" fillId="55" borderId="0" xfId="398" applyFill="1" applyBorder="1" applyAlignment="1" applyProtection="1">
      <alignment horizontal="right"/>
    </xf>
    <xf numFmtId="3" fontId="18" fillId="0" borderId="0" xfId="483" applyNumberFormat="1"/>
    <xf numFmtId="0" fontId="18" fillId="55" borderId="0" xfId="483" applyFill="1" applyAlignment="1">
      <alignment horizontal="left" indent="1"/>
    </xf>
    <xf numFmtId="0" fontId="18" fillId="55" borderId="0" xfId="483" applyFill="1" applyAlignment="1">
      <alignment horizontal="right" indent="1"/>
    </xf>
    <xf numFmtId="3" fontId="18" fillId="55" borderId="0" xfId="483" applyNumberFormat="1" applyFill="1" applyAlignment="1">
      <alignment horizontal="right" indent="1"/>
    </xf>
    <xf numFmtId="3" fontId="18" fillId="55" borderId="0" xfId="483" applyNumberFormat="1" applyFill="1" applyAlignment="1">
      <alignment horizontal="left" indent="1"/>
    </xf>
    <xf numFmtId="2" fontId="18" fillId="55" borderId="0" xfId="483" applyNumberFormat="1" applyFill="1"/>
    <xf numFmtId="0" fontId="39" fillId="0" borderId="0" xfId="483" applyFont="1"/>
    <xf numFmtId="167" fontId="18" fillId="55" borderId="0" xfId="483" applyNumberFormat="1" applyFill="1" applyAlignment="1">
      <alignment horizontal="right" indent="1"/>
    </xf>
    <xf numFmtId="2" fontId="39" fillId="55" borderId="0" xfId="483" applyNumberFormat="1" applyFont="1" applyFill="1" applyAlignment="1">
      <alignment horizontal="right" indent="1"/>
    </xf>
    <xf numFmtId="171" fontId="18" fillId="55" borderId="0" xfId="483" applyNumberFormat="1" applyFill="1"/>
    <xf numFmtId="3" fontId="18" fillId="55" borderId="0" xfId="483" applyNumberFormat="1" applyFill="1"/>
    <xf numFmtId="0" fontId="39" fillId="55" borderId="45" xfId="483" applyFont="1" applyFill="1" applyBorder="1" applyAlignment="1">
      <alignment horizontal="center" vertical="center" wrapText="1"/>
    </xf>
    <xf numFmtId="0" fontId="18" fillId="0" borderId="0" xfId="483" applyAlignment="1">
      <alignment vertical="center"/>
    </xf>
    <xf numFmtId="0" fontId="18" fillId="55" borderId="0" xfId="483" applyFill="1" applyAlignment="1">
      <alignment vertical="center"/>
    </xf>
    <xf numFmtId="0" fontId="94" fillId="0" borderId="0" xfId="483" applyFont="1"/>
    <xf numFmtId="0" fontId="94" fillId="55" borderId="0" xfId="483" applyFont="1" applyFill="1"/>
    <xf numFmtId="0" fontId="83" fillId="0" borderId="0" xfId="483" applyFont="1"/>
    <xf numFmtId="0" fontId="83" fillId="55" borderId="0" xfId="483" applyFont="1" applyFill="1"/>
    <xf numFmtId="0" fontId="83" fillId="55" borderId="0" xfId="483" applyFont="1" applyFill="1" applyAlignment="1">
      <alignment horizontal="left" indent="2"/>
    </xf>
    <xf numFmtId="3" fontId="94" fillId="0" borderId="0" xfId="483" applyNumberFormat="1" applyFont="1"/>
    <xf numFmtId="3" fontId="95" fillId="0" borderId="10" xfId="483" applyNumberFormat="1" applyFont="1" applyBorder="1" applyAlignment="1">
      <alignment horizontal="left"/>
    </xf>
    <xf numFmtId="3" fontId="95" fillId="0" borderId="13" xfId="483" applyNumberFormat="1" applyFont="1" applyBorder="1" applyAlignment="1">
      <alignment horizontal="right"/>
    </xf>
    <xf numFmtId="3" fontId="95" fillId="0" borderId="0" xfId="483" applyNumberFormat="1" applyFont="1" applyAlignment="1">
      <alignment horizontal="right"/>
    </xf>
    <xf numFmtId="0" fontId="94" fillId="0" borderId="10" xfId="483" applyFont="1" applyBorder="1" applyAlignment="1">
      <alignment horizontal="left"/>
    </xf>
    <xf numFmtId="0" fontId="97" fillId="55" borderId="0" xfId="483" applyFont="1" applyFill="1" applyAlignment="1">
      <alignment horizontal="center"/>
    </xf>
    <xf numFmtId="0" fontId="94" fillId="0" borderId="10" xfId="483" applyFont="1" applyBorder="1"/>
    <xf numFmtId="0" fontId="84" fillId="55" borderId="0" xfId="483" applyFont="1" applyFill="1" applyAlignment="1">
      <alignment horizontal="center" vertical="center"/>
    </xf>
    <xf numFmtId="1" fontId="18" fillId="55" borderId="0" xfId="483" applyNumberFormat="1" applyFill="1"/>
    <xf numFmtId="0" fontId="39" fillId="0" borderId="0" xfId="483" applyFont="1" applyAlignment="1">
      <alignment horizontal="center"/>
    </xf>
    <xf numFmtId="167" fontId="94" fillId="0" borderId="0" xfId="483" applyNumberFormat="1" applyFont="1"/>
    <xf numFmtId="0" fontId="18" fillId="0" borderId="0" xfId="483" applyAlignment="1">
      <alignment horizontal="left" wrapText="1"/>
    </xf>
    <xf numFmtId="3" fontId="95" fillId="0" borderId="0" xfId="483" applyNumberFormat="1" applyFont="1" applyAlignment="1">
      <alignment horizontal="center"/>
    </xf>
    <xf numFmtId="3" fontId="95" fillId="0" borderId="13" xfId="483" applyNumberFormat="1" applyFont="1" applyBorder="1" applyAlignment="1">
      <alignment horizontal="center"/>
    </xf>
    <xf numFmtId="1" fontId="18" fillId="55" borderId="0" xfId="483" applyNumberFormat="1" applyFill="1" applyAlignment="1">
      <alignment vertical="center"/>
    </xf>
    <xf numFmtId="0" fontId="0" fillId="0" borderId="0" xfId="0" applyAlignment="1">
      <alignment vertical="center"/>
    </xf>
    <xf numFmtId="17" fontId="99" fillId="55" borderId="0" xfId="0" applyNumberFormat="1" applyFont="1" applyFill="1"/>
    <xf numFmtId="0" fontId="99" fillId="55" borderId="0" xfId="0" applyFont="1" applyFill="1"/>
    <xf numFmtId="0" fontId="100" fillId="0" borderId="0" xfId="0" applyFont="1" applyAlignment="1">
      <alignment horizontal="center"/>
    </xf>
    <xf numFmtId="0" fontId="100" fillId="0" borderId="0" xfId="0" applyFont="1" applyAlignment="1">
      <alignment horizontal="center" wrapText="1"/>
    </xf>
    <xf numFmtId="175" fontId="18" fillId="55" borderId="0" xfId="483" applyNumberFormat="1" applyFill="1"/>
    <xf numFmtId="169" fontId="18" fillId="55" borderId="0" xfId="483" applyNumberFormat="1" applyFill="1"/>
    <xf numFmtId="2" fontId="18" fillId="0" borderId="0" xfId="483" applyNumberFormat="1"/>
    <xf numFmtId="167" fontId="18" fillId="55" borderId="0" xfId="483" applyNumberFormat="1" applyFill="1"/>
    <xf numFmtId="0" fontId="47" fillId="55" borderId="0" xfId="483" applyFont="1" applyFill="1"/>
    <xf numFmtId="0" fontId="47" fillId="0" borderId="0" xfId="483" applyFont="1"/>
    <xf numFmtId="0" fontId="18" fillId="0" borderId="10" xfId="483" quotePrefix="1" applyBorder="1"/>
    <xf numFmtId="0" fontId="101" fillId="55" borderId="0" xfId="0" applyFont="1" applyFill="1"/>
    <xf numFmtId="0" fontId="39" fillId="55" borderId="46" xfId="483" applyFont="1" applyFill="1" applyBorder="1" applyAlignment="1">
      <alignment horizontal="center" vertical="center" wrapText="1"/>
    </xf>
    <xf numFmtId="0" fontId="39" fillId="55" borderId="47" xfId="483" applyFont="1" applyFill="1" applyBorder="1" applyAlignment="1">
      <alignment horizontal="center" vertical="center" wrapText="1"/>
    </xf>
    <xf numFmtId="0" fontId="18" fillId="55" borderId="18" xfId="483" applyFill="1" applyBorder="1" applyAlignment="1">
      <alignment horizontal="left" indent="1"/>
    </xf>
    <xf numFmtId="2" fontId="18" fillId="55" borderId="18" xfId="483" applyNumberFormat="1" applyFill="1" applyBorder="1"/>
    <xf numFmtId="2" fontId="18" fillId="55" borderId="19" xfId="483" applyNumberFormat="1" applyFill="1" applyBorder="1"/>
    <xf numFmtId="0" fontId="18" fillId="55" borderId="16" xfId="483" applyFill="1" applyBorder="1"/>
    <xf numFmtId="0" fontId="100" fillId="0" borderId="0" xfId="483" applyFont="1" applyAlignment="1">
      <alignment horizontal="center"/>
    </xf>
    <xf numFmtId="0" fontId="100" fillId="0" borderId="0" xfId="483" applyFont="1" applyAlignment="1">
      <alignment horizontal="center" wrapText="1"/>
    </xf>
    <xf numFmtId="0" fontId="18" fillId="0" borderId="0" xfId="483" applyAlignment="1">
      <alignment horizontal="right"/>
    </xf>
    <xf numFmtId="0" fontId="85" fillId="55" borderId="0" xfId="0" applyFont="1" applyFill="1" applyAlignment="1">
      <alignment horizontal="center"/>
    </xf>
    <xf numFmtId="172" fontId="18" fillId="55" borderId="0" xfId="483" applyNumberFormat="1" applyFill="1"/>
    <xf numFmtId="177" fontId="18" fillId="55" borderId="0" xfId="483" applyNumberFormat="1" applyFill="1"/>
    <xf numFmtId="173" fontId="18" fillId="55" borderId="0" xfId="483" applyNumberFormat="1" applyFill="1"/>
    <xf numFmtId="0" fontId="39" fillId="55" borderId="0" xfId="483" applyFont="1" applyFill="1" applyAlignment="1">
      <alignment horizontal="center" vertical="center" wrapText="1"/>
    </xf>
    <xf numFmtId="174" fontId="18" fillId="55" borderId="0" xfId="483" applyNumberFormat="1" applyFill="1"/>
    <xf numFmtId="0" fontId="97" fillId="0" borderId="0" xfId="483" applyFont="1" applyAlignment="1">
      <alignment horizontal="center"/>
    </xf>
    <xf numFmtId="0" fontId="42" fillId="0" borderId="0" xfId="483" applyFont="1" applyAlignment="1">
      <alignment horizontal="center" vertical="center"/>
    </xf>
    <xf numFmtId="0" fontId="83" fillId="55" borderId="0" xfId="483" applyFont="1" applyFill="1" applyAlignment="1">
      <alignment horizontal="left" indent="6"/>
    </xf>
    <xf numFmtId="0" fontId="83" fillId="0" borderId="0" xfId="483" applyFont="1" applyAlignment="1">
      <alignment horizontal="left" indent="6"/>
    </xf>
    <xf numFmtId="1" fontId="48" fillId="55" borderId="10" xfId="483" applyNumberFormat="1" applyFont="1" applyFill="1" applyBorder="1"/>
    <xf numFmtId="0" fontId="48" fillId="55" borderId="0" xfId="483" applyFont="1" applyFill="1"/>
    <xf numFmtId="3" fontId="48" fillId="55" borderId="0" xfId="483" applyNumberFormat="1" applyFont="1" applyFill="1"/>
    <xf numFmtId="1" fontId="48" fillId="55" borderId="11" xfId="483" applyNumberFormat="1" applyFont="1" applyFill="1" applyBorder="1"/>
    <xf numFmtId="17" fontId="47" fillId="55" borderId="10" xfId="483" quotePrefix="1" applyNumberFormat="1" applyFont="1" applyFill="1" applyBorder="1" applyAlignment="1">
      <alignment horizontal="center"/>
    </xf>
    <xf numFmtId="17" fontId="47" fillId="55" borderId="11" xfId="483" quotePrefix="1" applyNumberFormat="1" applyFont="1" applyFill="1" applyBorder="1" applyAlignment="1">
      <alignment horizontal="center"/>
    </xf>
    <xf numFmtId="49" fontId="39" fillId="0" borderId="0" xfId="483" applyNumberFormat="1" applyFont="1" applyAlignment="1">
      <alignment horizontal="center"/>
    </xf>
    <xf numFmtId="0" fontId="46" fillId="55" borderId="0" xfId="483" applyFont="1" applyFill="1"/>
    <xf numFmtId="49" fontId="39" fillId="0" borderId="0" xfId="483" applyNumberFormat="1" applyFont="1"/>
    <xf numFmtId="167" fontId="91" fillId="0" borderId="0" xfId="483" applyNumberFormat="1" applyFont="1"/>
    <xf numFmtId="0" fontId="18" fillId="55" borderId="12" xfId="483" applyFill="1" applyBorder="1" applyAlignment="1">
      <alignment horizontal="right"/>
    </xf>
    <xf numFmtId="0" fontId="45" fillId="0" borderId="0" xfId="0" applyFont="1"/>
    <xf numFmtId="1" fontId="0" fillId="0" borderId="0" xfId="0" applyNumberFormat="1"/>
    <xf numFmtId="0" fontId="18" fillId="58" borderId="0" xfId="483" applyFill="1"/>
    <xf numFmtId="0" fontId="18" fillId="0" borderId="0" xfId="483" quotePrefix="1"/>
    <xf numFmtId="0" fontId="91" fillId="55" borderId="0" xfId="483" applyFont="1" applyFill="1"/>
    <xf numFmtId="0" fontId="103" fillId="0" borderId="0" xfId="0" applyFont="1" applyAlignment="1">
      <alignment horizontal="left"/>
    </xf>
    <xf numFmtId="0" fontId="47" fillId="55" borderId="54" xfId="0" applyFont="1" applyFill="1" applyBorder="1" applyAlignment="1">
      <alignment horizontal="center" vertical="center" wrapText="1"/>
    </xf>
    <xf numFmtId="167" fontId="47" fillId="55" borderId="52" xfId="0" applyNumberFormat="1" applyFont="1" applyFill="1" applyBorder="1" applyAlignment="1">
      <alignment horizontal="center" vertical="center" wrapText="1"/>
    </xf>
    <xf numFmtId="167" fontId="47" fillId="0" borderId="48" xfId="0" applyNumberFormat="1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 wrapText="1"/>
    </xf>
    <xf numFmtId="0" fontId="18" fillId="55" borderId="12" xfId="483" applyFill="1" applyBorder="1" applyAlignment="1">
      <alignment horizontal="center"/>
    </xf>
    <xf numFmtId="167" fontId="39" fillId="55" borderId="16" xfId="483" applyNumberFormat="1" applyFont="1" applyFill="1" applyBorder="1" applyAlignment="1">
      <alignment horizontal="center"/>
    </xf>
    <xf numFmtId="167" fontId="18" fillId="55" borderId="16" xfId="483" applyNumberFormat="1" applyFill="1" applyBorder="1" applyAlignment="1">
      <alignment horizontal="center"/>
    </xf>
    <xf numFmtId="0" fontId="18" fillId="55" borderId="12" xfId="483" applyFill="1" applyBorder="1"/>
    <xf numFmtId="10" fontId="18" fillId="55" borderId="16" xfId="483" applyNumberFormat="1" applyFill="1" applyBorder="1"/>
    <xf numFmtId="0" fontId="18" fillId="55" borderId="18" xfId="483" applyFill="1" applyBorder="1"/>
    <xf numFmtId="0" fontId="18" fillId="55" borderId="19" xfId="483" applyFill="1" applyBorder="1"/>
    <xf numFmtId="0" fontId="18" fillId="58" borderId="10" xfId="483" applyFill="1" applyBorder="1"/>
    <xf numFmtId="3" fontId="18" fillId="58" borderId="10" xfId="483" applyNumberFormat="1" applyFill="1" applyBorder="1"/>
    <xf numFmtId="3" fontId="18" fillId="58" borderId="13" xfId="483" applyNumberFormat="1" applyFill="1" applyBorder="1"/>
    <xf numFmtId="0" fontId="18" fillId="58" borderId="14" xfId="483" applyFill="1" applyBorder="1"/>
    <xf numFmtId="3" fontId="47" fillId="0" borderId="15" xfId="483" applyNumberFormat="1" applyFont="1" applyBorder="1" applyAlignment="1">
      <alignment horizontal="right"/>
    </xf>
    <xf numFmtId="4" fontId="21" fillId="0" borderId="10" xfId="0" applyNumberFormat="1" applyFont="1" applyBorder="1" applyAlignment="1">
      <alignment horizontal="right" vertical="center" wrapText="1"/>
    </xf>
    <xf numFmtId="4" fontId="21" fillId="0" borderId="11" xfId="0" applyNumberFormat="1" applyFont="1" applyBorder="1" applyAlignment="1">
      <alignment horizontal="right" vertical="center" wrapText="1"/>
    </xf>
    <xf numFmtId="17" fontId="18" fillId="0" borderId="10" xfId="483" quotePrefix="1" applyNumberFormat="1" applyBorder="1"/>
    <xf numFmtId="0" fontId="18" fillId="0" borderId="11" xfId="483" quotePrefix="1" applyBorder="1"/>
    <xf numFmtId="0" fontId="47" fillId="55" borderId="14" xfId="483" applyFont="1" applyFill="1" applyBorder="1"/>
    <xf numFmtId="0" fontId="47" fillId="55" borderId="10" xfId="483" applyFont="1" applyFill="1" applyBorder="1"/>
    <xf numFmtId="1" fontId="48" fillId="55" borderId="0" xfId="483" applyNumberFormat="1" applyFont="1" applyFill="1"/>
    <xf numFmtId="1" fontId="48" fillId="55" borderId="13" xfId="483" applyNumberFormat="1" applyFont="1" applyFill="1" applyBorder="1"/>
    <xf numFmtId="0" fontId="47" fillId="55" borderId="11" xfId="483" applyFont="1" applyFill="1" applyBorder="1"/>
    <xf numFmtId="17" fontId="18" fillId="0" borderId="11" xfId="483" quotePrefix="1" applyNumberFormat="1" applyBorder="1"/>
    <xf numFmtId="2" fontId="18" fillId="0" borderId="10" xfId="483" applyNumberFormat="1" applyBorder="1"/>
    <xf numFmtId="2" fontId="18" fillId="0" borderId="11" xfId="483" applyNumberFormat="1" applyBorder="1"/>
    <xf numFmtId="0" fontId="0" fillId="60" borderId="0" xfId="0" applyFill="1"/>
    <xf numFmtId="0" fontId="17" fillId="55" borderId="0" xfId="483" applyFont="1" applyFill="1"/>
    <xf numFmtId="167" fontId="83" fillId="55" borderId="13" xfId="0" applyNumberFormat="1" applyFont="1" applyFill="1" applyBorder="1" applyAlignment="1">
      <alignment horizontal="center"/>
    </xf>
    <xf numFmtId="0" fontId="83" fillId="55" borderId="89" xfId="0" applyFont="1" applyFill="1" applyBorder="1" applyAlignment="1">
      <alignment horizontal="left"/>
    </xf>
    <xf numFmtId="3" fontId="84" fillId="55" borderId="91" xfId="0" applyNumberFormat="1" applyFont="1" applyFill="1" applyBorder="1" applyAlignment="1">
      <alignment horizontal="center"/>
    </xf>
    <xf numFmtId="167" fontId="83" fillId="55" borderId="93" xfId="0" applyNumberFormat="1" applyFont="1" applyFill="1" applyBorder="1" applyAlignment="1">
      <alignment horizontal="center"/>
    </xf>
    <xf numFmtId="3" fontId="84" fillId="0" borderId="95" xfId="0" applyNumberFormat="1" applyFont="1" applyBorder="1" applyAlignment="1">
      <alignment horizontal="center"/>
    </xf>
    <xf numFmtId="3" fontId="83" fillId="0" borderId="95" xfId="0" applyNumberFormat="1" applyFont="1" applyBorder="1" applyAlignment="1">
      <alignment horizontal="center"/>
    </xf>
    <xf numFmtId="3" fontId="83" fillId="55" borderId="94" xfId="0" applyNumberFormat="1" applyFont="1" applyFill="1" applyBorder="1" applyAlignment="1">
      <alignment horizontal="center"/>
    </xf>
    <xf numFmtId="3" fontId="83" fillId="55" borderId="95" xfId="0" applyNumberFormat="1" applyFont="1" applyFill="1" applyBorder="1" applyAlignment="1">
      <alignment horizontal="center"/>
    </xf>
    <xf numFmtId="3" fontId="83" fillId="0" borderId="90" xfId="0" applyNumberFormat="1" applyFont="1" applyBorder="1" applyAlignment="1">
      <alignment horizontal="center"/>
    </xf>
    <xf numFmtId="0" fontId="83" fillId="0" borderId="89" xfId="0" applyFont="1" applyBorder="1" applyAlignment="1">
      <alignment horizontal="left"/>
    </xf>
    <xf numFmtId="167" fontId="84" fillId="0" borderId="97" xfId="0" applyNumberFormat="1" applyFont="1" applyBorder="1" applyAlignment="1">
      <alignment horizontal="center"/>
    </xf>
    <xf numFmtId="3" fontId="84" fillId="0" borderId="92" xfId="0" applyNumberFormat="1" applyFont="1" applyBorder="1" applyAlignment="1">
      <alignment horizontal="center"/>
    </xf>
    <xf numFmtId="3" fontId="84" fillId="0" borderId="88" xfId="0" applyNumberFormat="1" applyFont="1" applyBorder="1" applyAlignment="1">
      <alignment horizontal="center"/>
    </xf>
    <xf numFmtId="0" fontId="17" fillId="55" borderId="0" xfId="498" applyFont="1" applyFill="1"/>
    <xf numFmtId="0" fontId="17" fillId="55" borderId="12" xfId="483" applyFont="1" applyFill="1" applyBorder="1" applyAlignment="1">
      <alignment horizontal="right"/>
    </xf>
    <xf numFmtId="0" fontId="17" fillId="0" borderId="0" xfId="483" quotePrefix="1" applyFont="1"/>
    <xf numFmtId="0" fontId="91" fillId="56" borderId="10" xfId="483" applyFont="1" applyFill="1" applyBorder="1"/>
    <xf numFmtId="0" fontId="91" fillId="56" borderId="11" xfId="483" applyFont="1" applyFill="1" applyBorder="1"/>
    <xf numFmtId="0" fontId="17" fillId="0" borderId="10" xfId="483" quotePrefix="1" applyFont="1" applyBorder="1"/>
    <xf numFmtId="0" fontId="17" fillId="0" borderId="11" xfId="483" quotePrefix="1" applyFont="1" applyBorder="1"/>
    <xf numFmtId="17" fontId="17" fillId="0" borderId="10" xfId="483" quotePrefix="1" applyNumberFormat="1" applyFont="1" applyBorder="1"/>
    <xf numFmtId="17" fontId="17" fillId="0" borderId="11" xfId="483" quotePrefix="1" applyNumberFormat="1" applyFont="1" applyBorder="1"/>
    <xf numFmtId="37" fontId="17" fillId="58" borderId="10" xfId="483" quotePrefix="1" applyNumberFormat="1" applyFont="1" applyFill="1" applyBorder="1" applyAlignment="1">
      <alignment horizontal="center"/>
    </xf>
    <xf numFmtId="17" fontId="18" fillId="0" borderId="10" xfId="483" applyNumberFormat="1" applyBorder="1" applyAlignment="1">
      <alignment horizontal="center"/>
    </xf>
    <xf numFmtId="167" fontId="47" fillId="0" borderId="67" xfId="0" applyNumberFormat="1" applyFont="1" applyBorder="1" applyAlignment="1">
      <alignment horizontal="center" vertical="center" wrapText="1"/>
    </xf>
    <xf numFmtId="0" fontId="0" fillId="0" borderId="0" xfId="0" quotePrefix="1"/>
    <xf numFmtId="0" fontId="18" fillId="55" borderId="0" xfId="483" quotePrefix="1" applyFill="1"/>
    <xf numFmtId="0" fontId="17" fillId="55" borderId="0" xfId="653" applyFill="1"/>
    <xf numFmtId="0" fontId="17" fillId="0" borderId="0" xfId="653" applyAlignment="1">
      <alignment horizontal="justify"/>
    </xf>
    <xf numFmtId="0" fontId="17" fillId="0" borderId="0" xfId="653"/>
    <xf numFmtId="0" fontId="17" fillId="0" borderId="10" xfId="653" applyBorder="1" applyAlignment="1">
      <alignment horizontal="center"/>
    </xf>
    <xf numFmtId="3" fontId="83" fillId="0" borderId="10" xfId="653" applyNumberFormat="1" applyFont="1" applyBorder="1"/>
    <xf numFmtId="3" fontId="83" fillId="56" borderId="10" xfId="653" applyNumberFormat="1" applyFont="1" applyFill="1" applyBorder="1"/>
    <xf numFmtId="0" fontId="83" fillId="0" borderId="0" xfId="653" applyFont="1"/>
    <xf numFmtId="3" fontId="17" fillId="0" borderId="0" xfId="653" applyNumberFormat="1"/>
    <xf numFmtId="0" fontId="17" fillId="0" borderId="0" xfId="653" applyAlignment="1">
      <alignment horizontal="center"/>
    </xf>
    <xf numFmtId="3" fontId="17" fillId="0" borderId="0" xfId="653" applyNumberFormat="1" applyAlignment="1">
      <alignment horizontal="center"/>
    </xf>
    <xf numFmtId="0" fontId="19" fillId="56" borderId="0" xfId="653" applyFont="1" applyFill="1"/>
    <xf numFmtId="0" fontId="41" fillId="56" borderId="0" xfId="653" applyFont="1" applyFill="1"/>
    <xf numFmtId="0" fontId="17" fillId="56" borderId="0" xfId="653" applyFill="1"/>
    <xf numFmtId="1" fontId="47" fillId="55" borderId="10" xfId="483" applyNumberFormat="1" applyFont="1" applyFill="1" applyBorder="1"/>
    <xf numFmtId="3" fontId="48" fillId="55" borderId="10" xfId="483" applyNumberFormat="1" applyFont="1" applyFill="1" applyBorder="1"/>
    <xf numFmtId="3" fontId="48" fillId="55" borderId="11" xfId="483" applyNumberFormat="1" applyFont="1" applyFill="1" applyBorder="1"/>
    <xf numFmtId="3" fontId="47" fillId="55" borderId="10" xfId="483" applyNumberFormat="1" applyFont="1" applyFill="1" applyBorder="1"/>
    <xf numFmtId="167" fontId="84" fillId="55" borderId="96" xfId="0" applyNumberFormat="1" applyFont="1" applyFill="1" applyBorder="1" applyAlignment="1">
      <alignment horizontal="center"/>
    </xf>
    <xf numFmtId="167" fontId="83" fillId="55" borderId="16" xfId="0" applyNumberFormat="1" applyFont="1" applyFill="1" applyBorder="1" applyAlignment="1">
      <alignment horizontal="center"/>
    </xf>
    <xf numFmtId="0" fontId="39" fillId="55" borderId="12" xfId="630" applyFont="1" applyFill="1" applyBorder="1" applyAlignment="1">
      <alignment horizontal="center" vertical="center"/>
    </xf>
    <xf numFmtId="0" fontId="17" fillId="55" borderId="12" xfId="0" applyFont="1" applyFill="1" applyBorder="1" applyAlignment="1">
      <alignment horizontal="center" vertical="top"/>
    </xf>
    <xf numFmtId="0" fontId="39" fillId="55" borderId="115" xfId="630" applyFont="1" applyFill="1" applyBorder="1" applyAlignment="1">
      <alignment horizontal="center" vertical="center"/>
    </xf>
    <xf numFmtId="0" fontId="39" fillId="55" borderId="112" xfId="630" applyFont="1" applyFill="1" applyBorder="1" applyAlignment="1">
      <alignment horizontal="center" vertical="center"/>
    </xf>
    <xf numFmtId="167" fontId="84" fillId="55" borderId="19" xfId="0" applyNumberFormat="1" applyFont="1" applyFill="1" applyBorder="1" applyAlignment="1">
      <alignment horizontal="center"/>
    </xf>
    <xf numFmtId="0" fontId="39" fillId="55" borderId="12" xfId="483" applyFont="1" applyFill="1" applyBorder="1" applyAlignment="1">
      <alignment horizontal="left" indent="1"/>
    </xf>
    <xf numFmtId="0" fontId="18" fillId="55" borderId="87" xfId="483" applyFill="1" applyBorder="1" applyAlignment="1">
      <alignment horizontal="left" indent="1"/>
    </xf>
    <xf numFmtId="0" fontId="84" fillId="55" borderId="123" xfId="0" applyFont="1" applyFill="1" applyBorder="1" applyAlignment="1">
      <alignment horizontal="left"/>
    </xf>
    <xf numFmtId="3" fontId="84" fillId="55" borderId="124" xfId="0" applyNumberFormat="1" applyFont="1" applyFill="1" applyBorder="1" applyAlignment="1">
      <alignment horizontal="center"/>
    </xf>
    <xf numFmtId="167" fontId="84" fillId="55" borderId="125" xfId="0" applyNumberFormat="1" applyFont="1" applyFill="1" applyBorder="1" applyAlignment="1">
      <alignment horizontal="center"/>
    </xf>
    <xf numFmtId="0" fontId="17" fillId="55" borderId="117" xfId="630" applyFill="1" applyBorder="1" applyAlignment="1">
      <alignment horizontal="center" vertical="center"/>
    </xf>
    <xf numFmtId="0" fontId="17" fillId="55" borderId="26" xfId="630" applyFill="1" applyBorder="1" applyAlignment="1">
      <alignment horizontal="center" vertical="center"/>
    </xf>
    <xf numFmtId="0" fontId="17" fillId="55" borderId="26" xfId="0" applyFont="1" applyFill="1" applyBorder="1" applyAlignment="1">
      <alignment horizontal="center" vertical="top"/>
    </xf>
    <xf numFmtId="177" fontId="17" fillId="55" borderId="0" xfId="483" applyNumberFormat="1" applyFont="1" applyFill="1"/>
    <xf numFmtId="0" fontId="84" fillId="55" borderId="17" xfId="0" applyFont="1" applyFill="1" applyBorder="1" applyAlignment="1">
      <alignment horizontal="left"/>
    </xf>
    <xf numFmtId="3" fontId="84" fillId="55" borderId="18" xfId="0" applyNumberFormat="1" applyFont="1" applyFill="1" applyBorder="1" applyAlignment="1">
      <alignment horizontal="center"/>
    </xf>
    <xf numFmtId="0" fontId="17" fillId="55" borderId="0" xfId="498" applyFont="1" applyFill="1" applyAlignment="1">
      <alignment horizontal="center" vertical="center"/>
    </xf>
    <xf numFmtId="0" fontId="39" fillId="55" borderId="115" xfId="498" applyFont="1" applyFill="1" applyBorder="1" applyAlignment="1">
      <alignment horizontal="center" vertical="center"/>
    </xf>
    <xf numFmtId="0" fontId="39" fillId="55" borderId="115" xfId="498" applyFont="1" applyFill="1" applyBorder="1"/>
    <xf numFmtId="0" fontId="39" fillId="55" borderId="115" xfId="498" applyFont="1" applyFill="1" applyBorder="1" applyAlignment="1">
      <alignment horizontal="center"/>
    </xf>
    <xf numFmtId="0" fontId="17" fillId="55" borderId="0" xfId="498" applyFont="1" applyFill="1" applyAlignment="1">
      <alignment horizontal="center"/>
    </xf>
    <xf numFmtId="0" fontId="17" fillId="55" borderId="0" xfId="498" quotePrefix="1" applyFont="1" applyFill="1" applyAlignment="1">
      <alignment horizontal="center"/>
    </xf>
    <xf numFmtId="0" fontId="17" fillId="55" borderId="0" xfId="498" applyFont="1" applyFill="1" applyAlignment="1">
      <alignment horizontal="right"/>
    </xf>
    <xf numFmtId="0" fontId="39" fillId="55" borderId="115" xfId="498" applyFont="1" applyFill="1" applyBorder="1" applyAlignment="1">
      <alignment horizontal="right"/>
    </xf>
    <xf numFmtId="167" fontId="17" fillId="0" borderId="0" xfId="417" applyNumberFormat="1" applyFont="1" applyBorder="1" applyProtection="1"/>
    <xf numFmtId="0" fontId="39" fillId="58" borderId="113" xfId="483" applyFont="1" applyFill="1" applyBorder="1" applyAlignment="1">
      <alignment horizontal="center"/>
    </xf>
    <xf numFmtId="0" fontId="18" fillId="58" borderId="113" xfId="483" applyFill="1" applyBorder="1" applyAlignment="1">
      <alignment horizontal="center"/>
    </xf>
    <xf numFmtId="3" fontId="18" fillId="58" borderId="113" xfId="483" applyNumberFormat="1" applyFill="1" applyBorder="1"/>
    <xf numFmtId="37" fontId="17" fillId="58" borderId="113" xfId="483" quotePrefix="1" applyNumberFormat="1" applyFont="1" applyFill="1" applyBorder="1" applyAlignment="1">
      <alignment horizontal="center"/>
    </xf>
    <xf numFmtId="0" fontId="98" fillId="0" borderId="113" xfId="483" applyFont="1" applyBorder="1" applyAlignment="1">
      <alignment horizontal="center"/>
    </xf>
    <xf numFmtId="3" fontId="47" fillId="0" borderId="115" xfId="483" applyNumberFormat="1" applyFont="1" applyBorder="1" applyAlignment="1">
      <alignment horizontal="right"/>
    </xf>
    <xf numFmtId="3" fontId="47" fillId="0" borderId="112" xfId="483" applyNumberFormat="1" applyFont="1" applyBorder="1" applyAlignment="1">
      <alignment horizontal="right"/>
    </xf>
    <xf numFmtId="3" fontId="47" fillId="0" borderId="87" xfId="483" applyNumberFormat="1" applyFont="1" applyBorder="1" applyAlignment="1">
      <alignment horizontal="right"/>
    </xf>
    <xf numFmtId="0" fontId="39" fillId="0" borderId="113" xfId="483" applyFont="1" applyBorder="1" applyAlignment="1">
      <alignment horizontal="center"/>
    </xf>
    <xf numFmtId="169" fontId="17" fillId="55" borderId="0" xfId="628" applyNumberFormat="1" applyFont="1" applyFill="1"/>
    <xf numFmtId="0" fontId="18" fillId="0" borderId="113" xfId="483" applyBorder="1"/>
    <xf numFmtId="4" fontId="21" fillId="0" borderId="113" xfId="0" applyNumberFormat="1" applyFont="1" applyBorder="1" applyAlignment="1">
      <alignment horizontal="right" vertical="center" wrapText="1"/>
    </xf>
    <xf numFmtId="0" fontId="18" fillId="0" borderId="87" xfId="483" quotePrefix="1" applyBorder="1"/>
    <xf numFmtId="0" fontId="17" fillId="0" borderId="87" xfId="483" quotePrefix="1" applyFont="1" applyBorder="1"/>
    <xf numFmtId="0" fontId="18" fillId="0" borderId="112" xfId="483" applyBorder="1"/>
    <xf numFmtId="0" fontId="91" fillId="56" borderId="113" xfId="483" applyFont="1" applyFill="1" applyBorder="1"/>
    <xf numFmtId="0" fontId="18" fillId="0" borderId="113" xfId="483" quotePrefix="1" applyBorder="1"/>
    <xf numFmtId="0" fontId="17" fillId="0" borderId="113" xfId="483" quotePrefix="1" applyFont="1" applyBorder="1"/>
    <xf numFmtId="0" fontId="46" fillId="55" borderId="113" xfId="483" applyFont="1" applyFill="1" applyBorder="1" applyAlignment="1">
      <alignment horizontal="center"/>
    </xf>
    <xf numFmtId="17" fontId="47" fillId="55" borderId="113" xfId="483" quotePrefix="1" applyNumberFormat="1" applyFont="1" applyFill="1" applyBorder="1" applyAlignment="1">
      <alignment horizontal="center"/>
    </xf>
    <xf numFmtId="1" fontId="48" fillId="55" borderId="113" xfId="483" applyNumberFormat="1" applyFont="1" applyFill="1" applyBorder="1"/>
    <xf numFmtId="0" fontId="47" fillId="55" borderId="113" xfId="483" applyFont="1" applyFill="1" applyBorder="1"/>
    <xf numFmtId="3" fontId="48" fillId="55" borderId="113" xfId="483" applyNumberFormat="1" applyFont="1" applyFill="1" applyBorder="1"/>
    <xf numFmtId="2" fontId="18" fillId="0" borderId="113" xfId="483" applyNumberFormat="1" applyBorder="1"/>
    <xf numFmtId="17" fontId="18" fillId="0" borderId="113" xfId="483" quotePrefix="1" applyNumberFormat="1" applyBorder="1"/>
    <xf numFmtId="17" fontId="17" fillId="0" borderId="113" xfId="483" quotePrefix="1" applyNumberFormat="1" applyFont="1" applyBorder="1"/>
    <xf numFmtId="176" fontId="39" fillId="55" borderId="0" xfId="483" applyNumberFormat="1" applyFont="1" applyFill="1" applyAlignment="1">
      <alignment horizontal="right" indent="1"/>
    </xf>
    <xf numFmtId="17" fontId="46" fillId="57" borderId="60" xfId="0" applyNumberFormat="1" applyFont="1" applyFill="1" applyBorder="1" applyAlignment="1">
      <alignment horizontal="center" vertical="center" wrapText="1"/>
    </xf>
    <xf numFmtId="167" fontId="47" fillId="55" borderId="53" xfId="0" applyNumberFormat="1" applyFont="1" applyFill="1" applyBorder="1" applyAlignment="1">
      <alignment horizontal="center" vertical="center" wrapText="1"/>
    </xf>
    <xf numFmtId="167" fontId="47" fillId="55" borderId="57" xfId="0" applyNumberFormat="1" applyFont="1" applyFill="1" applyBorder="1" applyAlignment="1">
      <alignment horizontal="center" vertical="center" wrapText="1"/>
    </xf>
    <xf numFmtId="167" fontId="47" fillId="55" borderId="60" xfId="0" applyNumberFormat="1" applyFont="1" applyFill="1" applyBorder="1" applyAlignment="1">
      <alignment horizontal="center" vertical="center" wrapText="1"/>
    </xf>
    <xf numFmtId="0" fontId="47" fillId="55" borderId="70" xfId="0" applyFont="1" applyFill="1" applyBorder="1" applyAlignment="1">
      <alignment horizontal="center" vertical="center" wrapText="1"/>
    </xf>
    <xf numFmtId="0" fontId="17" fillId="55" borderId="17" xfId="483" applyFont="1" applyFill="1" applyBorder="1" applyAlignment="1">
      <alignment horizontal="left" indent="1"/>
    </xf>
    <xf numFmtId="0" fontId="17" fillId="0" borderId="0" xfId="483" applyFont="1"/>
    <xf numFmtId="17" fontId="18" fillId="0" borderId="113" xfId="483" applyNumberFormat="1" applyBorder="1" applyAlignment="1">
      <alignment horizontal="center"/>
    </xf>
    <xf numFmtId="0" fontId="18" fillId="0" borderId="14" xfId="483" applyBorder="1"/>
    <xf numFmtId="17" fontId="18" fillId="0" borderId="11" xfId="483" applyNumberFormat="1" applyBorder="1" applyAlignment="1">
      <alignment horizontal="center"/>
    </xf>
    <xf numFmtId="3" fontId="18" fillId="0" borderId="112" xfId="483" applyNumberFormat="1" applyBorder="1"/>
    <xf numFmtId="0" fontId="91" fillId="61" borderId="10" xfId="483" applyFont="1" applyFill="1" applyBorder="1"/>
    <xf numFmtId="0" fontId="91" fillId="0" borderId="10" xfId="483" applyFont="1" applyBorder="1"/>
    <xf numFmtId="3" fontId="47" fillId="55" borderId="113" xfId="483" applyNumberFormat="1" applyFont="1" applyFill="1" applyBorder="1"/>
    <xf numFmtId="3" fontId="48" fillId="55" borderId="13" xfId="483" applyNumberFormat="1" applyFont="1" applyFill="1" applyBorder="1"/>
    <xf numFmtId="3" fontId="47" fillId="55" borderId="11" xfId="483" applyNumberFormat="1" applyFont="1" applyFill="1" applyBorder="1"/>
    <xf numFmtId="0" fontId="39" fillId="0" borderId="131" xfId="653" applyFont="1" applyBorder="1" applyAlignment="1">
      <alignment horizontal="center" wrapText="1"/>
    </xf>
    <xf numFmtId="3" fontId="84" fillId="0" borderId="133" xfId="0" applyNumberFormat="1" applyFont="1" applyBorder="1" applyAlignment="1">
      <alignment horizontal="center"/>
    </xf>
    <xf numFmtId="3" fontId="84" fillId="0" borderId="134" xfId="0" applyNumberFormat="1" applyFont="1" applyBorder="1" applyAlignment="1">
      <alignment horizontal="center"/>
    </xf>
    <xf numFmtId="179" fontId="0" fillId="55" borderId="0" xfId="483" applyNumberFormat="1" applyFont="1" applyFill="1" applyAlignment="1">
      <alignment horizontal="right" indent="1"/>
    </xf>
    <xf numFmtId="172" fontId="0" fillId="55" borderId="0" xfId="483" applyNumberFormat="1" applyFont="1" applyFill="1"/>
    <xf numFmtId="173" fontId="0" fillId="55" borderId="0" xfId="483" applyNumberFormat="1" applyFont="1" applyFill="1"/>
    <xf numFmtId="0" fontId="0" fillId="55" borderId="12" xfId="483" applyFont="1" applyFill="1" applyBorder="1" applyAlignment="1">
      <alignment horizontal="right"/>
    </xf>
    <xf numFmtId="167" fontId="0" fillId="55" borderId="16" xfId="483" applyNumberFormat="1" applyFont="1" applyFill="1" applyBorder="1" applyAlignment="1">
      <alignment horizontal="center"/>
    </xf>
    <xf numFmtId="0" fontId="0" fillId="55" borderId="17" xfId="483" applyFont="1" applyFill="1" applyBorder="1"/>
    <xf numFmtId="0" fontId="83" fillId="55" borderId="10" xfId="0" applyFont="1" applyFill="1" applyBorder="1" applyAlignment="1">
      <alignment horizontal="left"/>
    </xf>
    <xf numFmtId="9" fontId="83" fillId="0" borderId="10" xfId="628" applyFont="1" applyBorder="1"/>
    <xf numFmtId="1" fontId="0" fillId="55" borderId="0" xfId="483" applyNumberFormat="1" applyFont="1" applyFill="1"/>
    <xf numFmtId="0" fontId="0" fillId="55" borderId="0" xfId="483" applyFont="1" applyFill="1"/>
    <xf numFmtId="0" fontId="0" fillId="0" borderId="0" xfId="483" applyFont="1"/>
    <xf numFmtId="3" fontId="47" fillId="0" borderId="52" xfId="0" applyNumberFormat="1" applyFont="1" applyBorder="1" applyAlignment="1">
      <alignment horizontal="right" vertical="center" wrapText="1"/>
    </xf>
    <xf numFmtId="0" fontId="0" fillId="0" borderId="10" xfId="0" applyBorder="1"/>
    <xf numFmtId="9" fontId="0" fillId="60" borderId="0" xfId="628" applyFont="1" applyFill="1"/>
    <xf numFmtId="3" fontId="83" fillId="55" borderId="14" xfId="0" applyNumberFormat="1" applyFont="1" applyFill="1" applyBorder="1" applyAlignment="1">
      <alignment horizontal="center"/>
    </xf>
    <xf numFmtId="169" fontId="0" fillId="60" borderId="0" xfId="628" applyNumberFormat="1" applyFont="1" applyFill="1"/>
    <xf numFmtId="167" fontId="83" fillId="55" borderId="96" xfId="0" applyNumberFormat="1" applyFont="1" applyFill="1" applyBorder="1" applyAlignment="1">
      <alignment horizontal="center"/>
    </xf>
    <xf numFmtId="3" fontId="21" fillId="55" borderId="0" xfId="0" applyNumberFormat="1" applyFont="1" applyFill="1" applyAlignment="1">
      <alignment horizontal="center" vertical="center" wrapText="1"/>
    </xf>
    <xf numFmtId="4" fontId="56" fillId="0" borderId="0" xfId="0" applyNumberFormat="1" applyFont="1"/>
    <xf numFmtId="0" fontId="39" fillId="55" borderId="114" xfId="630" applyFont="1" applyFill="1" applyBorder="1" applyAlignment="1">
      <alignment horizontal="center" vertical="center"/>
    </xf>
    <xf numFmtId="167" fontId="84" fillId="0" borderId="139" xfId="0" applyNumberFormat="1" applyFont="1" applyBorder="1" applyAlignment="1">
      <alignment horizontal="center"/>
    </xf>
    <xf numFmtId="167" fontId="83" fillId="55" borderId="140" xfId="0" applyNumberFormat="1" applyFont="1" applyFill="1" applyBorder="1" applyAlignment="1">
      <alignment horizontal="center"/>
    </xf>
    <xf numFmtId="0" fontId="91" fillId="61" borderId="11" xfId="483" applyFont="1" applyFill="1" applyBorder="1"/>
    <xf numFmtId="0" fontId="91" fillId="61" borderId="87" xfId="483" quotePrefix="1" applyFont="1" applyFill="1" applyBorder="1"/>
    <xf numFmtId="0" fontId="91" fillId="61" borderId="113" xfId="483" applyFont="1" applyFill="1" applyBorder="1"/>
    <xf numFmtId="0" fontId="91" fillId="0" borderId="11" xfId="483" applyFont="1" applyBorder="1"/>
    <xf numFmtId="9" fontId="17" fillId="0" borderId="0" xfId="628" applyFont="1"/>
    <xf numFmtId="3" fontId="0" fillId="55" borderId="0" xfId="483" applyNumberFormat="1" applyFont="1" applyFill="1" applyAlignment="1">
      <alignment horizontal="left" indent="1"/>
    </xf>
    <xf numFmtId="0" fontId="39" fillId="55" borderId="12" xfId="0" applyFont="1" applyFill="1" applyBorder="1" applyAlignment="1">
      <alignment horizontal="center"/>
    </xf>
    <xf numFmtId="167" fontId="84" fillId="55" borderId="141" xfId="0" applyNumberFormat="1" applyFont="1" applyFill="1" applyBorder="1" applyAlignment="1">
      <alignment horizontal="center"/>
    </xf>
    <xf numFmtId="0" fontId="0" fillId="55" borderId="12" xfId="0" applyFill="1" applyBorder="1" applyAlignment="1">
      <alignment horizontal="center" vertical="top"/>
    </xf>
    <xf numFmtId="167" fontId="83" fillId="55" borderId="141" xfId="0" applyNumberFormat="1" applyFont="1" applyFill="1" applyBorder="1" applyAlignment="1">
      <alignment horizontal="center"/>
    </xf>
    <xf numFmtId="0" fontId="84" fillId="0" borderId="118" xfId="0" applyFont="1" applyBorder="1"/>
    <xf numFmtId="0" fontId="84" fillId="0" borderId="12" xfId="0" applyFont="1" applyBorder="1"/>
    <xf numFmtId="167" fontId="47" fillId="0" borderId="145" xfId="0" applyNumberFormat="1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46" fillId="59" borderId="59" xfId="0" applyFont="1" applyFill="1" applyBorder="1" applyAlignment="1">
      <alignment horizontal="center" vertical="center" wrapText="1"/>
    </xf>
    <xf numFmtId="17" fontId="46" fillId="59" borderId="60" xfId="0" quotePrefix="1" applyNumberFormat="1" applyFont="1" applyFill="1" applyBorder="1" applyAlignment="1">
      <alignment horizontal="center" vertical="center" wrapText="1"/>
    </xf>
    <xf numFmtId="0" fontId="46" fillId="62" borderId="61" xfId="0" applyFont="1" applyFill="1" applyBorder="1" applyAlignment="1">
      <alignment horizontal="left" vertical="center" wrapText="1" indent="1"/>
    </xf>
    <xf numFmtId="0" fontId="17" fillId="62" borderId="62" xfId="0" applyFont="1" applyFill="1" applyBorder="1"/>
    <xf numFmtId="0" fontId="46" fillId="62" borderId="63" xfId="0" applyFont="1" applyFill="1" applyBorder="1" applyAlignment="1">
      <alignment vertical="center" wrapText="1"/>
    </xf>
    <xf numFmtId="0" fontId="46" fillId="62" borderId="56" xfId="0" applyFont="1" applyFill="1" applyBorder="1" applyAlignment="1">
      <alignment horizontal="left" vertical="center" wrapText="1" indent="1"/>
    </xf>
    <xf numFmtId="3" fontId="47" fillId="62" borderId="52" xfId="0" applyNumberFormat="1" applyFont="1" applyFill="1" applyBorder="1" applyAlignment="1">
      <alignment horizontal="right" vertical="center" wrapText="1"/>
    </xf>
    <xf numFmtId="167" fontId="47" fillId="62" borderId="52" xfId="0" applyNumberFormat="1" applyFont="1" applyFill="1" applyBorder="1" applyAlignment="1">
      <alignment horizontal="center" vertical="center" wrapText="1"/>
    </xf>
    <xf numFmtId="0" fontId="47" fillId="62" borderId="64" xfId="0" applyFont="1" applyFill="1" applyBorder="1" applyAlignment="1">
      <alignment horizontal="right" vertical="center" wrapText="1"/>
    </xf>
    <xf numFmtId="0" fontId="39" fillId="55" borderId="122" xfId="0" applyFont="1" applyFill="1" applyBorder="1" applyAlignment="1">
      <alignment horizontal="center" vertical="center" wrapText="1"/>
    </xf>
    <xf numFmtId="0" fontId="39" fillId="55" borderId="131" xfId="0" applyFont="1" applyFill="1" applyBorder="1" applyAlignment="1">
      <alignment horizontal="center" vertical="center" wrapText="1"/>
    </xf>
    <xf numFmtId="0" fontId="17" fillId="55" borderId="122" xfId="0" applyFont="1" applyFill="1" applyBorder="1" applyAlignment="1">
      <alignment horizontal="center" vertical="center" wrapText="1"/>
    </xf>
    <xf numFmtId="171" fontId="17" fillId="55" borderId="131" xfId="0" applyNumberFormat="1" applyFont="1" applyFill="1" applyBorder="1" applyAlignment="1">
      <alignment horizontal="center" vertical="center" wrapText="1"/>
    </xf>
    <xf numFmtId="0" fontId="91" fillId="0" borderId="0" xfId="0" applyFont="1"/>
    <xf numFmtId="169" fontId="0" fillId="0" borderId="0" xfId="0" applyNumberFormat="1"/>
    <xf numFmtId="0" fontId="20" fillId="55" borderId="0" xfId="398" quotePrefix="1" applyFill="1" applyBorder="1" applyAlignment="1" applyProtection="1">
      <alignment horizontal="right"/>
    </xf>
    <xf numFmtId="41" fontId="17" fillId="55" borderId="0" xfId="699" applyFont="1" applyFill="1"/>
    <xf numFmtId="41" fontId="17" fillId="55" borderId="0" xfId="699" applyFont="1" applyFill="1" applyAlignment="1">
      <alignment wrapText="1"/>
    </xf>
    <xf numFmtId="3" fontId="39" fillId="55" borderId="0" xfId="656" applyNumberFormat="1" applyFont="1" applyFill="1" applyAlignment="1">
      <alignment horizontal="right" vertical="center"/>
    </xf>
    <xf numFmtId="169" fontId="0" fillId="0" borderId="0" xfId="628" applyNumberFormat="1" applyFont="1"/>
    <xf numFmtId="167" fontId="47" fillId="0" borderId="52" xfId="0" applyNumberFormat="1" applyFont="1" applyBorder="1" applyAlignment="1">
      <alignment horizontal="center" vertical="center" wrapText="1"/>
    </xf>
    <xf numFmtId="3" fontId="47" fillId="0" borderId="57" xfId="0" applyNumberFormat="1" applyFont="1" applyBorder="1" applyAlignment="1">
      <alignment horizontal="right" vertical="center" wrapText="1"/>
    </xf>
    <xf numFmtId="167" fontId="47" fillId="0" borderId="57" xfId="0" applyNumberFormat="1" applyFont="1" applyBorder="1" applyAlignment="1">
      <alignment horizontal="center" vertical="center" wrapText="1"/>
    </xf>
    <xf numFmtId="0" fontId="47" fillId="0" borderId="64" xfId="0" applyFont="1" applyBorder="1" applyAlignment="1">
      <alignment horizontal="center" vertical="center" wrapText="1"/>
    </xf>
    <xf numFmtId="41" fontId="83" fillId="0" borderId="10" xfId="653" applyNumberFormat="1" applyFont="1" applyBorder="1"/>
    <xf numFmtId="0" fontId="100" fillId="55" borderId="0" xfId="0" applyFont="1" applyFill="1" applyAlignment="1">
      <alignment horizontal="center" wrapText="1"/>
    </xf>
    <xf numFmtId="0" fontId="100" fillId="55" borderId="0" xfId="0" applyFont="1" applyFill="1" applyAlignment="1">
      <alignment horizontal="center"/>
    </xf>
    <xf numFmtId="0" fontId="18" fillId="55" borderId="0" xfId="483" applyFill="1" applyAlignment="1">
      <alignment horizontal="left" wrapText="1"/>
    </xf>
    <xf numFmtId="169" fontId="17" fillId="55" borderId="0" xfId="628" applyNumberFormat="1" applyFont="1" applyFill="1" applyAlignment="1">
      <alignment horizontal="right" indent="1"/>
    </xf>
    <xf numFmtId="3" fontId="39" fillId="55" borderId="16" xfId="483" applyNumberFormat="1" applyFont="1" applyFill="1" applyBorder="1" applyAlignment="1">
      <alignment horizontal="right" indent="1"/>
    </xf>
    <xf numFmtId="167" fontId="18" fillId="55" borderId="16" xfId="483" applyNumberFormat="1" applyFill="1" applyBorder="1" applyAlignment="1">
      <alignment horizontal="right" indent="1"/>
    </xf>
    <xf numFmtId="0" fontId="17" fillId="55" borderId="12" xfId="0" applyFont="1" applyFill="1" applyBorder="1" applyAlignment="1">
      <alignment horizontal="right"/>
    </xf>
    <xf numFmtId="179" fontId="0" fillId="55" borderId="16" xfId="483" applyNumberFormat="1" applyFont="1" applyFill="1" applyBorder="1" applyAlignment="1">
      <alignment horizontal="right" indent="1"/>
    </xf>
    <xf numFmtId="3" fontId="18" fillId="55" borderId="16" xfId="483" applyNumberFormat="1" applyFill="1" applyBorder="1" applyAlignment="1">
      <alignment horizontal="right" indent="1"/>
    </xf>
    <xf numFmtId="0" fontId="17" fillId="55" borderId="12" xfId="0" applyFont="1" applyFill="1" applyBorder="1" applyAlignment="1">
      <alignment horizontal="center"/>
    </xf>
    <xf numFmtId="179" fontId="18" fillId="55" borderId="16" xfId="483" applyNumberFormat="1" applyFill="1" applyBorder="1" applyAlignment="1">
      <alignment horizontal="right" indent="1"/>
    </xf>
    <xf numFmtId="0" fontId="0" fillId="55" borderId="12" xfId="0" applyFill="1" applyBorder="1" applyAlignment="1">
      <alignment horizontal="center"/>
    </xf>
    <xf numFmtId="0" fontId="18" fillId="55" borderId="17" xfId="483" applyFill="1" applyBorder="1" applyAlignment="1">
      <alignment horizontal="left" indent="1"/>
    </xf>
    <xf numFmtId="0" fontId="0" fillId="55" borderId="12" xfId="0" applyFill="1" applyBorder="1" applyAlignment="1">
      <alignment horizontal="center" vertical="center"/>
    </xf>
    <xf numFmtId="0" fontId="17" fillId="55" borderId="12" xfId="0" applyFont="1" applyFill="1" applyBorder="1" applyAlignment="1">
      <alignment horizontal="center" vertical="center"/>
    </xf>
    <xf numFmtId="3" fontId="0" fillId="55" borderId="16" xfId="483" applyNumberFormat="1" applyFont="1" applyFill="1" applyBorder="1" applyAlignment="1">
      <alignment horizontal="right" indent="1"/>
    </xf>
    <xf numFmtId="3" fontId="37" fillId="55" borderId="16" xfId="0" applyNumberFormat="1" applyFont="1" applyFill="1" applyBorder="1" applyAlignment="1">
      <alignment horizontal="center" vertical="center" wrapText="1"/>
    </xf>
    <xf numFmtId="3" fontId="39" fillId="55" borderId="16" xfId="483" applyNumberFormat="1" applyFont="1" applyFill="1" applyBorder="1" applyAlignment="1">
      <alignment horizontal="center" vertical="center"/>
    </xf>
    <xf numFmtId="3" fontId="18" fillId="55" borderId="16" xfId="483" applyNumberFormat="1" applyFill="1" applyBorder="1" applyAlignment="1">
      <alignment horizontal="center" vertical="center"/>
    </xf>
    <xf numFmtId="3" fontId="21" fillId="55" borderId="16" xfId="0" applyNumberFormat="1" applyFont="1" applyFill="1" applyBorder="1" applyAlignment="1">
      <alignment horizontal="center" vertical="center" wrapText="1"/>
    </xf>
    <xf numFmtId="0" fontId="18" fillId="55" borderId="98" xfId="483" applyFill="1" applyBorder="1" applyAlignment="1">
      <alignment horizontal="left" indent="1"/>
    </xf>
    <xf numFmtId="2" fontId="18" fillId="55" borderId="98" xfId="483" applyNumberFormat="1" applyFill="1" applyBorder="1"/>
    <xf numFmtId="10" fontId="18" fillId="55" borderId="98" xfId="483" applyNumberFormat="1" applyFill="1" applyBorder="1" applyAlignment="1">
      <alignment horizontal="right" indent="1"/>
    </xf>
    <xf numFmtId="10" fontId="18" fillId="55" borderId="99" xfId="483" applyNumberFormat="1" applyFill="1" applyBorder="1" applyAlignment="1">
      <alignment horizontal="right" indent="1"/>
    </xf>
    <xf numFmtId="0" fontId="39" fillId="0" borderId="47" xfId="483" applyFont="1" applyBorder="1" applyAlignment="1">
      <alignment horizontal="center" vertical="center" wrapText="1"/>
    </xf>
    <xf numFmtId="3" fontId="39" fillId="55" borderId="16" xfId="0" applyNumberFormat="1" applyFont="1" applyFill="1" applyBorder="1" applyAlignment="1">
      <alignment horizontal="center" vertical="center"/>
    </xf>
    <xf numFmtId="3" fontId="17" fillId="55" borderId="16" xfId="0" applyNumberFormat="1" applyFont="1" applyFill="1" applyBorder="1" applyAlignment="1">
      <alignment horizontal="center" vertical="center"/>
    </xf>
    <xf numFmtId="0" fontId="96" fillId="0" borderId="10" xfId="483" applyFont="1" applyBorder="1" applyAlignment="1">
      <alignment horizontal="center" vertical="center"/>
    </xf>
    <xf numFmtId="41" fontId="0" fillId="0" borderId="0" xfId="699" applyFont="1"/>
    <xf numFmtId="181" fontId="0" fillId="0" borderId="0" xfId="699" applyNumberFormat="1" applyFont="1"/>
    <xf numFmtId="41" fontId="17" fillId="58" borderId="113" xfId="699" applyFont="1" applyFill="1" applyBorder="1"/>
    <xf numFmtId="3" fontId="102" fillId="55" borderId="13" xfId="0" applyNumberFormat="1" applyFont="1" applyFill="1" applyBorder="1" applyAlignment="1">
      <alignment horizontal="right" vertical="center"/>
    </xf>
    <xf numFmtId="37" fontId="17" fillId="56" borderId="111" xfId="483" quotePrefix="1" applyNumberFormat="1" applyFont="1" applyFill="1" applyBorder="1" applyAlignment="1">
      <alignment horizontal="center"/>
    </xf>
    <xf numFmtId="0" fontId="18" fillId="56" borderId="0" xfId="483" applyFill="1"/>
    <xf numFmtId="179" fontId="18" fillId="55" borderId="0" xfId="483" applyNumberFormat="1" applyFill="1" applyAlignment="1">
      <alignment horizontal="right" indent="1"/>
    </xf>
    <xf numFmtId="0" fontId="0" fillId="0" borderId="10" xfId="483" quotePrefix="1" applyFont="1" applyBorder="1"/>
    <xf numFmtId="0" fontId="0" fillId="0" borderId="11" xfId="483" quotePrefix="1" applyFont="1" applyBorder="1"/>
    <xf numFmtId="0" fontId="0" fillId="0" borderId="0" xfId="483" applyFont="1" applyAlignment="1">
      <alignment horizontal="center"/>
    </xf>
    <xf numFmtId="0" fontId="91" fillId="63" borderId="10" xfId="483" quotePrefix="1" applyFont="1" applyFill="1" applyBorder="1"/>
    <xf numFmtId="0" fontId="17" fillId="0" borderId="122" xfId="0" applyFont="1" applyBorder="1" applyAlignment="1">
      <alignment horizontal="center" vertical="center" wrapText="1"/>
    </xf>
    <xf numFmtId="171" fontId="17" fillId="0" borderId="131" xfId="0" applyNumberFormat="1" applyFont="1" applyBorder="1" applyAlignment="1">
      <alignment horizontal="center" vertical="center" wrapText="1"/>
    </xf>
    <xf numFmtId="0" fontId="39" fillId="55" borderId="136" xfId="483" applyFont="1" applyFill="1" applyBorder="1" applyAlignment="1">
      <alignment horizontal="center" vertical="center" wrapText="1"/>
    </xf>
    <xf numFmtId="0" fontId="39" fillId="55" borderId="137" xfId="483" applyFont="1" applyFill="1" applyBorder="1" applyAlignment="1">
      <alignment horizontal="center" vertical="center" wrapText="1"/>
    </xf>
    <xf numFmtId="0" fontId="39" fillId="55" borderId="138" xfId="483" applyFont="1" applyFill="1" applyBorder="1" applyAlignment="1">
      <alignment horizontal="center" vertical="center" wrapText="1"/>
    </xf>
    <xf numFmtId="3" fontId="95" fillId="0" borderId="87" xfId="483" applyNumberFormat="1" applyFont="1" applyBorder="1" applyAlignment="1">
      <alignment horizontal="center"/>
    </xf>
    <xf numFmtId="3" fontId="95" fillId="0" borderId="15" xfId="483" applyNumberFormat="1" applyFont="1" applyBorder="1" applyAlignment="1">
      <alignment horizontal="center"/>
    </xf>
    <xf numFmtId="0" fontId="46" fillId="62" borderId="0" xfId="0" applyFont="1" applyFill="1" applyAlignment="1">
      <alignment horizontal="center" vertical="center" wrapText="1"/>
    </xf>
    <xf numFmtId="0" fontId="91" fillId="63" borderId="11" xfId="483" quotePrefix="1" applyFont="1" applyFill="1" applyBorder="1"/>
    <xf numFmtId="0" fontId="17" fillId="55" borderId="0" xfId="498" applyFont="1" applyFill="1" applyAlignment="1">
      <alignment horizontal="left"/>
    </xf>
    <xf numFmtId="0" fontId="17" fillId="0" borderId="0" xfId="0" applyFont="1"/>
    <xf numFmtId="169" fontId="47" fillId="55" borderId="0" xfId="628" applyNumberFormat="1" applyFont="1" applyFill="1"/>
    <xf numFmtId="169" fontId="17" fillId="0" borderId="0" xfId="628" applyNumberFormat="1" applyFont="1"/>
    <xf numFmtId="176" fontId="39" fillId="0" borderId="87" xfId="483" applyNumberFormat="1" applyFont="1" applyBorder="1" applyAlignment="1">
      <alignment horizontal="center"/>
    </xf>
    <xf numFmtId="0" fontId="47" fillId="0" borderId="51" xfId="0" applyFont="1" applyBorder="1" applyAlignment="1">
      <alignment horizontal="left" vertical="center" wrapText="1" indent="2"/>
    </xf>
    <xf numFmtId="0" fontId="47" fillId="0" borderId="55" xfId="0" applyFont="1" applyBorder="1" applyAlignment="1">
      <alignment horizontal="left" vertical="center" wrapText="1" indent="2"/>
    </xf>
    <xf numFmtId="0" fontId="47" fillId="0" borderId="56" xfId="0" applyFont="1" applyBorder="1" applyAlignment="1">
      <alignment horizontal="left" vertical="center" wrapText="1" indent="2"/>
    </xf>
    <xf numFmtId="3" fontId="47" fillId="0" borderId="57" xfId="0" applyNumberFormat="1" applyFont="1" applyBorder="1"/>
    <xf numFmtId="0" fontId="17" fillId="0" borderId="0" xfId="498" applyFont="1" applyAlignment="1">
      <alignment horizontal="center"/>
    </xf>
    <xf numFmtId="0" fontId="39" fillId="55" borderId="150" xfId="483" applyFont="1" applyFill="1" applyBorder="1" applyAlignment="1">
      <alignment horizontal="center" vertical="center" wrapText="1"/>
    </xf>
    <xf numFmtId="0" fontId="39" fillId="55" borderId="151" xfId="483" applyFont="1" applyFill="1" applyBorder="1" applyAlignment="1">
      <alignment horizontal="center" vertical="center" wrapText="1"/>
    </xf>
    <xf numFmtId="0" fontId="39" fillId="55" borderId="152" xfId="483" applyFont="1" applyFill="1" applyBorder="1" applyAlignment="1">
      <alignment horizontal="center" vertical="center" wrapText="1"/>
    </xf>
    <xf numFmtId="0" fontId="102" fillId="55" borderId="0" xfId="483" applyFont="1" applyFill="1"/>
    <xf numFmtId="0" fontId="102" fillId="55" borderId="0" xfId="498" applyFont="1" applyFill="1" applyAlignment="1">
      <alignment horizontal="left"/>
    </xf>
    <xf numFmtId="0" fontId="17" fillId="0" borderId="12" xfId="0" applyFont="1" applyBorder="1" applyAlignment="1">
      <alignment horizontal="right"/>
    </xf>
    <xf numFmtId="0" fontId="39" fillId="55" borderId="12" xfId="653" applyFont="1" applyFill="1" applyBorder="1" applyAlignment="1">
      <alignment horizontal="center"/>
    </xf>
    <xf numFmtId="0" fontId="17" fillId="55" borderId="12" xfId="653" applyFill="1" applyBorder="1" applyAlignment="1">
      <alignment horizontal="center"/>
    </xf>
    <xf numFmtId="0" fontId="17" fillId="55" borderId="12" xfId="653" applyFill="1" applyBorder="1" applyAlignment="1">
      <alignment horizontal="right"/>
    </xf>
    <xf numFmtId="0" fontId="17" fillId="55" borderId="12" xfId="483" applyFont="1" applyFill="1" applyBorder="1"/>
    <xf numFmtId="3" fontId="39" fillId="0" borderId="16" xfId="0" applyNumberFormat="1" applyFont="1" applyBorder="1" applyAlignment="1">
      <alignment horizontal="center" vertical="center"/>
    </xf>
    <xf numFmtId="169" fontId="17" fillId="0" borderId="0" xfId="628" applyNumberFormat="1"/>
    <xf numFmtId="0" fontId="102" fillId="0" borderId="0" xfId="483" applyFont="1"/>
    <xf numFmtId="169" fontId="0" fillId="55" borderId="0" xfId="628" applyNumberFormat="1" applyFont="1" applyFill="1" applyAlignment="1">
      <alignment horizontal="right" indent="1"/>
    </xf>
    <xf numFmtId="10" fontId="17" fillId="55" borderId="0" xfId="628" applyNumberFormat="1" applyFont="1" applyFill="1"/>
    <xf numFmtId="178" fontId="59" fillId="0" borderId="154" xfId="0" applyNumberFormat="1" applyFont="1" applyBorder="1" applyAlignment="1" applyProtection="1">
      <alignment horizontal="right" vertical="top" wrapText="1" readingOrder="1"/>
      <protection locked="0"/>
    </xf>
    <xf numFmtId="4" fontId="18" fillId="0" borderId="0" xfId="483" applyNumberFormat="1"/>
    <xf numFmtId="17" fontId="91" fillId="63" borderId="11" xfId="483" quotePrefix="1" applyNumberFormat="1" applyFont="1" applyFill="1" applyBorder="1"/>
    <xf numFmtId="3" fontId="47" fillId="55" borderId="0" xfId="483" applyNumberFormat="1" applyFont="1" applyFill="1"/>
    <xf numFmtId="3" fontId="0" fillId="0" borderId="0" xfId="0" applyNumberFormat="1" applyAlignment="1">
      <alignment vertical="center"/>
    </xf>
    <xf numFmtId="0" fontId="39" fillId="0" borderId="0" xfId="653" applyFont="1"/>
    <xf numFmtId="167" fontId="39" fillId="55" borderId="105" xfId="653" applyNumberFormat="1" applyFont="1" applyFill="1" applyBorder="1"/>
    <xf numFmtId="0" fontId="17" fillId="55" borderId="12" xfId="653" applyFill="1" applyBorder="1"/>
    <xf numFmtId="167" fontId="39" fillId="55" borderId="16" xfId="653" applyNumberFormat="1" applyFont="1" applyFill="1" applyBorder="1"/>
    <xf numFmtId="0" fontId="17" fillId="55" borderId="0" xfId="653" applyFill="1" applyAlignment="1">
      <alignment wrapText="1"/>
    </xf>
    <xf numFmtId="167" fontId="17" fillId="55" borderId="0" xfId="653" applyNumberFormat="1" applyFill="1" applyAlignment="1">
      <alignment vertical="center" wrapText="1"/>
    </xf>
    <xf numFmtId="0" fontId="39" fillId="55" borderId="112" xfId="653" applyFont="1" applyFill="1" applyBorder="1" applyAlignment="1">
      <alignment horizontal="center" vertical="center"/>
    </xf>
    <xf numFmtId="167" fontId="39" fillId="55" borderId="112" xfId="653" applyNumberFormat="1" applyFont="1" applyFill="1" applyBorder="1" applyAlignment="1">
      <alignment vertical="center" wrapText="1"/>
    </xf>
    <xf numFmtId="167" fontId="39" fillId="55" borderId="0" xfId="653" applyNumberFormat="1" applyFont="1" applyFill="1" applyAlignment="1">
      <alignment vertical="center" wrapText="1"/>
    </xf>
    <xf numFmtId="167" fontId="39" fillId="55" borderId="104" xfId="653" applyNumberFormat="1" applyFont="1" applyFill="1" applyBorder="1" applyAlignment="1">
      <alignment vertical="center" wrapText="1"/>
    </xf>
    <xf numFmtId="0" fontId="17" fillId="55" borderId="28" xfId="653" applyFill="1" applyBorder="1" applyAlignment="1">
      <alignment horizontal="left"/>
    </xf>
    <xf numFmtId="4" fontId="58" fillId="55" borderId="0" xfId="653" applyNumberFormat="1" applyFont="1" applyFill="1"/>
    <xf numFmtId="0" fontId="17" fillId="0" borderId="0" xfId="653" applyAlignment="1">
      <alignment vertical="center" wrapText="1"/>
    </xf>
    <xf numFmtId="0" fontId="43" fillId="0" borderId="0" xfId="653" applyFont="1"/>
    <xf numFmtId="167" fontId="0" fillId="55" borderId="131" xfId="653" applyNumberFormat="1" applyFont="1" applyFill="1" applyBorder="1" applyAlignment="1">
      <alignment horizontal="center" vertical="center"/>
    </xf>
    <xf numFmtId="4" fontId="17" fillId="0" borderId="0" xfId="653" applyNumberFormat="1"/>
    <xf numFmtId="0" fontId="17" fillId="0" borderId="0" xfId="653" applyAlignment="1">
      <alignment horizontal="left" indent="1"/>
    </xf>
    <xf numFmtId="3" fontId="39" fillId="0" borderId="106" xfId="653" applyNumberFormat="1" applyFont="1" applyBorder="1" applyAlignment="1">
      <alignment horizontal="right" vertical="center"/>
    </xf>
    <xf numFmtId="0" fontId="43" fillId="0" borderId="0" xfId="653" applyFont="1" applyAlignment="1">
      <alignment vertical="center"/>
    </xf>
    <xf numFmtId="167" fontId="39" fillId="55" borderId="50" xfId="653" applyNumberFormat="1" applyFont="1" applyFill="1" applyBorder="1" applyAlignment="1">
      <alignment vertical="center" wrapText="1"/>
    </xf>
    <xf numFmtId="0" fontId="17" fillId="0" borderId="0" xfId="653" applyAlignment="1">
      <alignment vertical="center"/>
    </xf>
    <xf numFmtId="0" fontId="47" fillId="0" borderId="0" xfId="653" applyFont="1"/>
    <xf numFmtId="0" fontId="17" fillId="64" borderId="0" xfId="0" applyFont="1" applyFill="1"/>
    <xf numFmtId="3" fontId="17" fillId="64" borderId="0" xfId="0" applyNumberFormat="1" applyFont="1" applyFill="1"/>
    <xf numFmtId="3" fontId="83" fillId="0" borderId="112" xfId="495" applyNumberFormat="1" applyFont="1" applyBorder="1" applyAlignment="1">
      <alignment horizontal="right" vertical="center"/>
    </xf>
    <xf numFmtId="41" fontId="39" fillId="0" borderId="112" xfId="699" applyFont="1" applyBorder="1"/>
    <xf numFmtId="41" fontId="83" fillId="0" borderId="112" xfId="699" applyFont="1" applyBorder="1" applyAlignment="1">
      <alignment horizontal="right" vertical="center"/>
    </xf>
    <xf numFmtId="3" fontId="84" fillId="55" borderId="155" xfId="0" applyNumberFormat="1" applyFont="1" applyFill="1" applyBorder="1" applyAlignment="1">
      <alignment horizontal="center"/>
    </xf>
    <xf numFmtId="3" fontId="84" fillId="55" borderId="156" xfId="0" applyNumberFormat="1" applyFont="1" applyFill="1" applyBorder="1" applyAlignment="1">
      <alignment horizontal="center"/>
    </xf>
    <xf numFmtId="3" fontId="84" fillId="55" borderId="14" xfId="0" applyNumberFormat="1" applyFont="1" applyFill="1" applyBorder="1" applyAlignment="1">
      <alignment horizontal="center"/>
    </xf>
    <xf numFmtId="167" fontId="84" fillId="55" borderId="14" xfId="0" applyNumberFormat="1" applyFont="1" applyFill="1" applyBorder="1" applyAlignment="1">
      <alignment horizontal="center"/>
    </xf>
    <xf numFmtId="171" fontId="84" fillId="55" borderId="87" xfId="0" applyNumberFormat="1" applyFont="1" applyFill="1" applyBorder="1" applyAlignment="1">
      <alignment horizontal="center" vertical="center"/>
    </xf>
    <xf numFmtId="3" fontId="39" fillId="55" borderId="16" xfId="0" applyNumberFormat="1" applyFont="1" applyFill="1" applyBorder="1" applyAlignment="1">
      <alignment horizontal="center" vertical="center" wrapText="1"/>
    </xf>
    <xf numFmtId="0" fontId="39" fillId="55" borderId="0" xfId="653" applyFont="1" applyFill="1"/>
    <xf numFmtId="167" fontId="39" fillId="55" borderId="0" xfId="653" applyNumberFormat="1" applyFont="1" applyFill="1"/>
    <xf numFmtId="37" fontId="17" fillId="58" borderId="155" xfId="483" quotePrefix="1" applyNumberFormat="1" applyFont="1" applyFill="1" applyBorder="1" applyAlignment="1">
      <alignment horizontal="center"/>
    </xf>
    <xf numFmtId="37" fontId="17" fillId="56" borderId="155" xfId="483" quotePrefix="1" applyNumberFormat="1" applyFont="1" applyFill="1" applyBorder="1" applyAlignment="1">
      <alignment horizontal="center"/>
    </xf>
    <xf numFmtId="0" fontId="39" fillId="0" borderId="157" xfId="483" applyFont="1" applyBorder="1" applyAlignment="1">
      <alignment horizontal="center"/>
    </xf>
    <xf numFmtId="0" fontId="18" fillId="0" borderId="155" xfId="483" applyBorder="1"/>
    <xf numFmtId="3" fontId="18" fillId="0" borderId="157" xfId="483" applyNumberFormat="1" applyBorder="1"/>
    <xf numFmtId="17" fontId="18" fillId="0" borderId="153" xfId="483" applyNumberFormat="1" applyBorder="1" applyAlignment="1">
      <alignment horizontal="center"/>
    </xf>
    <xf numFmtId="3" fontId="0" fillId="0" borderId="157" xfId="483" applyNumberFormat="1" applyFont="1" applyBorder="1"/>
    <xf numFmtId="3" fontId="0" fillId="0" borderId="153" xfId="483" applyNumberFormat="1" applyFont="1" applyBorder="1"/>
    <xf numFmtId="0" fontId="18" fillId="0" borderId="156" xfId="483" applyBorder="1"/>
    <xf numFmtId="0" fontId="18" fillId="0" borderId="156" xfId="483" quotePrefix="1" applyBorder="1"/>
    <xf numFmtId="0" fontId="17" fillId="0" borderId="156" xfId="483" quotePrefix="1" applyFont="1" applyBorder="1"/>
    <xf numFmtId="3" fontId="91" fillId="56" borderId="157" xfId="483" applyNumberFormat="1" applyFont="1" applyFill="1" applyBorder="1" applyAlignment="1">
      <alignment horizontal="right" vertical="center" wrapText="1"/>
    </xf>
    <xf numFmtId="0" fontId="47" fillId="55" borderId="155" xfId="483" applyFont="1" applyFill="1" applyBorder="1"/>
    <xf numFmtId="1" fontId="48" fillId="55" borderId="157" xfId="483" applyNumberFormat="1" applyFont="1" applyFill="1" applyBorder="1"/>
    <xf numFmtId="0" fontId="39" fillId="0" borderId="157" xfId="653" applyFont="1" applyBorder="1" applyAlignment="1">
      <alignment horizontal="center" vertical="center"/>
    </xf>
    <xf numFmtId="3" fontId="102" fillId="55" borderId="13" xfId="0" applyNumberFormat="1" applyFont="1" applyFill="1" applyBorder="1" applyAlignment="1">
      <alignment vertical="center"/>
    </xf>
    <xf numFmtId="3" fontId="104" fillId="0" borderId="162" xfId="0" applyNumberFormat="1" applyFont="1" applyBorder="1" applyAlignment="1">
      <alignment horizontal="right" vertical="center"/>
    </xf>
    <xf numFmtId="0" fontId="104" fillId="0" borderId="167" xfId="0" applyFont="1" applyBorder="1" applyAlignment="1">
      <alignment horizontal="center" vertical="center"/>
    </xf>
    <xf numFmtId="3" fontId="102" fillId="55" borderId="168" xfId="0" applyNumberFormat="1" applyFont="1" applyFill="1" applyBorder="1" applyAlignment="1">
      <alignment vertical="center"/>
    </xf>
    <xf numFmtId="3" fontId="104" fillId="0" borderId="180" xfId="0" applyNumberFormat="1" applyFont="1" applyBorder="1" applyAlignment="1">
      <alignment horizontal="right" vertical="center"/>
    </xf>
    <xf numFmtId="3" fontId="39" fillId="0" borderId="167" xfId="0" applyNumberFormat="1" applyFont="1" applyBorder="1"/>
    <xf numFmtId="3" fontId="39" fillId="0" borderId="196" xfId="0" applyNumberFormat="1" applyFont="1" applyBorder="1"/>
    <xf numFmtId="3" fontId="39" fillId="0" borderId="170" xfId="0" applyNumberFormat="1" applyFont="1" applyBorder="1"/>
    <xf numFmtId="3" fontId="104" fillId="0" borderId="182" xfId="0" applyNumberFormat="1" applyFont="1" applyBorder="1" applyAlignment="1">
      <alignment horizontal="right" vertical="center"/>
    </xf>
    <xf numFmtId="3" fontId="102" fillId="55" borderId="143" xfId="0" applyNumberFormat="1" applyFont="1" applyFill="1" applyBorder="1" applyAlignment="1">
      <alignment horizontal="right" vertical="center"/>
    </xf>
    <xf numFmtId="0" fontId="39" fillId="0" borderId="189" xfId="653" applyFont="1" applyBorder="1" applyAlignment="1">
      <alignment horizontal="center" vertical="center"/>
    </xf>
    <xf numFmtId="0" fontId="39" fillId="0" borderId="199" xfId="653" applyFont="1" applyBorder="1" applyAlignment="1">
      <alignment horizontal="center" vertical="center"/>
    </xf>
    <xf numFmtId="0" fontId="39" fillId="0" borderId="201" xfId="653" applyFont="1" applyBorder="1" applyAlignment="1">
      <alignment horizontal="center" vertical="center"/>
    </xf>
    <xf numFmtId="3" fontId="0" fillId="55" borderId="112" xfId="653" applyNumberFormat="1" applyFont="1" applyFill="1" applyBorder="1" applyAlignment="1">
      <alignment horizontal="right" vertical="center"/>
    </xf>
    <xf numFmtId="3" fontId="0" fillId="0" borderId="112" xfId="653" applyNumberFormat="1" applyFont="1" applyBorder="1" applyAlignment="1">
      <alignment horizontal="right" vertical="center"/>
    </xf>
    <xf numFmtId="167" fontId="0" fillId="0" borderId="131" xfId="653" applyNumberFormat="1" applyFont="1" applyBorder="1" applyAlignment="1">
      <alignment horizontal="center" vertical="center"/>
    </xf>
    <xf numFmtId="0" fontId="0" fillId="55" borderId="115" xfId="653" applyFont="1" applyFill="1" applyBorder="1"/>
    <xf numFmtId="0" fontId="0" fillId="55" borderId="114" xfId="653" applyFont="1" applyFill="1" applyBorder="1"/>
    <xf numFmtId="167" fontId="84" fillId="55" borderId="156" xfId="0" applyNumberFormat="1" applyFont="1" applyFill="1" applyBorder="1" applyAlignment="1">
      <alignment horizontal="center"/>
    </xf>
    <xf numFmtId="3" fontId="47" fillId="0" borderId="57" xfId="0" applyNumberFormat="1" applyFont="1" applyBorder="1" applyAlignment="1">
      <alignment vertical="center" wrapText="1"/>
    </xf>
    <xf numFmtId="3" fontId="47" fillId="0" borderId="52" xfId="0" applyNumberFormat="1" applyFont="1" applyBorder="1" applyAlignment="1">
      <alignment vertical="center" wrapText="1"/>
    </xf>
    <xf numFmtId="3" fontId="47" fillId="0" borderId="60" xfId="0" applyNumberFormat="1" applyFont="1" applyBorder="1" applyAlignment="1">
      <alignment vertical="center" wrapText="1"/>
    </xf>
    <xf numFmtId="3" fontId="43" fillId="0" borderId="0" xfId="0" applyNumberFormat="1" applyFont="1"/>
    <xf numFmtId="4" fontId="43" fillId="0" borderId="0" xfId="0" applyNumberFormat="1" applyFont="1"/>
    <xf numFmtId="3" fontId="45" fillId="0" borderId="0" xfId="0" applyNumberFormat="1" applyFont="1"/>
    <xf numFmtId="3" fontId="43" fillId="0" borderId="0" xfId="653" applyNumberFormat="1" applyFont="1"/>
    <xf numFmtId="3" fontId="39" fillId="55" borderId="0" xfId="483" applyNumberFormat="1" applyFont="1" applyFill="1" applyAlignment="1">
      <alignment horizontal="right" indent="1"/>
    </xf>
    <xf numFmtId="3" fontId="39" fillId="55" borderId="0" xfId="483" applyNumberFormat="1" applyFont="1" applyFill="1" applyAlignment="1">
      <alignment horizontal="left" indent="1"/>
    </xf>
    <xf numFmtId="3" fontId="17" fillId="55" borderId="0" xfId="483" applyNumberFormat="1" applyFont="1" applyFill="1" applyAlignment="1">
      <alignment horizontal="left" indent="1"/>
    </xf>
    <xf numFmtId="0" fontId="39" fillId="55" borderId="0" xfId="483" applyFont="1" applyFill="1" applyAlignment="1">
      <alignment horizontal="left" indent="1"/>
    </xf>
    <xf numFmtId="3" fontId="0" fillId="55" borderId="0" xfId="483" applyNumberFormat="1" applyFont="1" applyFill="1" applyAlignment="1">
      <alignment horizontal="right" indent="1"/>
    </xf>
    <xf numFmtId="0" fontId="17" fillId="55" borderId="23" xfId="483" applyFont="1" applyFill="1" applyBorder="1" applyAlignment="1">
      <alignment horizontal="left" indent="1"/>
    </xf>
    <xf numFmtId="10" fontId="18" fillId="55" borderId="18" xfId="483" applyNumberFormat="1" applyFill="1" applyBorder="1" applyAlignment="1">
      <alignment horizontal="right" indent="1"/>
    </xf>
    <xf numFmtId="10" fontId="18" fillId="55" borderId="19" xfId="483" applyNumberFormat="1" applyFill="1" applyBorder="1" applyAlignment="1">
      <alignment horizontal="right" indent="1"/>
    </xf>
    <xf numFmtId="0" fontId="39" fillId="0" borderId="204" xfId="653" applyFont="1" applyBorder="1" applyAlignment="1">
      <alignment horizontal="center" vertical="center"/>
    </xf>
    <xf numFmtId="3" fontId="0" fillId="55" borderId="25" xfId="0" applyNumberFormat="1" applyFill="1" applyBorder="1" applyAlignment="1">
      <alignment vertical="center"/>
    </xf>
    <xf numFmtId="3" fontId="39" fillId="0" borderId="208" xfId="0" applyNumberFormat="1" applyFont="1" applyBorder="1"/>
    <xf numFmtId="3" fontId="104" fillId="0" borderId="209" xfId="0" applyNumberFormat="1" applyFont="1" applyBorder="1" applyAlignment="1">
      <alignment horizontal="right" vertical="center"/>
    </xf>
    <xf numFmtId="3" fontId="83" fillId="55" borderId="0" xfId="0" applyNumberFormat="1" applyFont="1" applyFill="1" applyAlignment="1">
      <alignment horizontal="center"/>
    </xf>
    <xf numFmtId="3" fontId="17" fillId="55" borderId="0" xfId="0" applyNumberFormat="1" applyFont="1" applyFill="1" applyAlignment="1">
      <alignment horizontal="center"/>
    </xf>
    <xf numFmtId="3" fontId="84" fillId="55" borderId="0" xfId="0" applyNumberFormat="1" applyFont="1" applyFill="1" applyAlignment="1">
      <alignment horizontal="center"/>
    </xf>
    <xf numFmtId="3" fontId="102" fillId="64" borderId="0" xfId="0" applyNumberFormat="1" applyFont="1" applyFill="1" applyAlignment="1">
      <alignment horizontal="center"/>
    </xf>
    <xf numFmtId="167" fontId="84" fillId="55" borderId="0" xfId="0" applyNumberFormat="1" applyFont="1" applyFill="1" applyAlignment="1">
      <alignment horizontal="center"/>
    </xf>
    <xf numFmtId="0" fontId="84" fillId="0" borderId="35" xfId="0" applyFont="1" applyBorder="1"/>
    <xf numFmtId="167" fontId="47" fillId="0" borderId="217" xfId="0" applyNumberFormat="1" applyFont="1" applyBorder="1" applyAlignment="1">
      <alignment horizontal="center" vertical="center" wrapText="1"/>
    </xf>
    <xf numFmtId="0" fontId="46" fillId="59" borderId="218" xfId="0" applyFont="1" applyFill="1" applyBorder="1" applyAlignment="1">
      <alignment horizontal="center" vertical="center" wrapText="1"/>
    </xf>
    <xf numFmtId="0" fontId="47" fillId="0" borderId="221" xfId="0" applyFont="1" applyBorder="1" applyAlignment="1">
      <alignment horizontal="center" vertical="center" wrapText="1"/>
    </xf>
    <xf numFmtId="2" fontId="18" fillId="55" borderId="156" xfId="483" applyNumberFormat="1" applyFill="1" applyBorder="1"/>
    <xf numFmtId="10" fontId="18" fillId="55" borderId="156" xfId="483" applyNumberFormat="1" applyFill="1" applyBorder="1" applyAlignment="1">
      <alignment horizontal="right" indent="1"/>
    </xf>
    <xf numFmtId="176" fontId="39" fillId="55" borderId="156" xfId="483" applyNumberFormat="1" applyFont="1" applyFill="1" applyBorder="1" applyAlignment="1">
      <alignment horizontal="right" indent="1"/>
    </xf>
    <xf numFmtId="176" fontId="39" fillId="55" borderId="87" xfId="483" applyNumberFormat="1" applyFont="1" applyFill="1" applyBorder="1" applyAlignment="1">
      <alignment horizontal="right" indent="1"/>
    </xf>
    <xf numFmtId="0" fontId="18" fillId="55" borderId="118" xfId="483" applyFill="1" applyBorder="1" applyAlignment="1">
      <alignment horizontal="left" indent="1"/>
    </xf>
    <xf numFmtId="10" fontId="18" fillId="55" borderId="197" xfId="483" applyNumberFormat="1" applyFill="1" applyBorder="1" applyAlignment="1">
      <alignment horizontal="right" indent="1"/>
    </xf>
    <xf numFmtId="176" fontId="39" fillId="55" borderId="118" xfId="483" applyNumberFormat="1" applyFont="1" applyFill="1" applyBorder="1" applyAlignment="1">
      <alignment horizontal="left" indent="1"/>
    </xf>
    <xf numFmtId="167" fontId="39" fillId="55" borderId="0" xfId="483" applyNumberFormat="1" applyFont="1" applyFill="1" applyAlignment="1">
      <alignment horizontal="center"/>
    </xf>
    <xf numFmtId="167" fontId="18" fillId="55" borderId="0" xfId="483" applyNumberFormat="1" applyFill="1" applyAlignment="1">
      <alignment horizontal="center"/>
    </xf>
    <xf numFmtId="167" fontId="0" fillId="55" borderId="0" xfId="483" applyNumberFormat="1" applyFont="1" applyFill="1" applyAlignment="1">
      <alignment horizontal="center"/>
    </xf>
    <xf numFmtId="176" fontId="39" fillId="0" borderId="156" xfId="483" applyNumberFormat="1" applyFont="1" applyBorder="1" applyAlignment="1">
      <alignment horizontal="center"/>
    </xf>
    <xf numFmtId="176" fontId="39" fillId="55" borderId="156" xfId="483" applyNumberFormat="1" applyFont="1" applyFill="1" applyBorder="1" applyAlignment="1">
      <alignment horizontal="center"/>
    </xf>
    <xf numFmtId="176" fontId="39" fillId="55" borderId="87" xfId="483" applyNumberFormat="1" applyFont="1" applyFill="1" applyBorder="1" applyAlignment="1">
      <alignment horizontal="center"/>
    </xf>
    <xf numFmtId="169" fontId="0" fillId="0" borderId="112" xfId="628" applyNumberFormat="1" applyFont="1" applyBorder="1" applyAlignment="1">
      <alignment horizontal="center" vertical="center"/>
    </xf>
    <xf numFmtId="9" fontId="0" fillId="0" borderId="112" xfId="628" applyFont="1" applyBorder="1" applyAlignment="1">
      <alignment horizontal="center" vertical="center"/>
    </xf>
    <xf numFmtId="0" fontId="39" fillId="55" borderId="27" xfId="483" applyFont="1" applyFill="1" applyBorder="1" applyAlignment="1">
      <alignment horizontal="center"/>
    </xf>
    <xf numFmtId="3" fontId="18" fillId="55" borderId="28" xfId="483" applyNumberFormat="1" applyFill="1" applyBorder="1" applyAlignment="1">
      <alignment horizontal="left" indent="1"/>
    </xf>
    <xf numFmtId="3" fontId="39" fillId="55" borderId="28" xfId="483" applyNumberFormat="1" applyFont="1" applyFill="1" applyBorder="1" applyAlignment="1">
      <alignment horizontal="right" indent="1"/>
    </xf>
    <xf numFmtId="3" fontId="39" fillId="55" borderId="29" xfId="483" applyNumberFormat="1" applyFont="1" applyFill="1" applyBorder="1" applyAlignment="1">
      <alignment horizontal="right" indent="1"/>
    </xf>
    <xf numFmtId="0" fontId="87" fillId="55" borderId="0" xfId="0" applyFont="1" applyFill="1" applyAlignment="1">
      <alignment horizontal="center"/>
    </xf>
    <xf numFmtId="0" fontId="89" fillId="55" borderId="0" xfId="0" applyFont="1" applyFill="1" applyAlignment="1">
      <alignment horizontal="center"/>
    </xf>
    <xf numFmtId="0" fontId="39" fillId="55" borderId="35" xfId="483" applyFont="1" applyFill="1" applyBorder="1" applyAlignment="1">
      <alignment horizontal="left" indent="1"/>
    </xf>
    <xf numFmtId="0" fontId="39" fillId="55" borderId="12" xfId="483" applyFont="1" applyFill="1" applyBorder="1" applyAlignment="1">
      <alignment horizontal="center"/>
    </xf>
    <xf numFmtId="0" fontId="18" fillId="55" borderId="156" xfId="483" applyFill="1" applyBorder="1" applyAlignment="1">
      <alignment horizontal="left" indent="1"/>
    </xf>
    <xf numFmtId="0" fontId="38" fillId="0" borderId="0" xfId="483" applyFont="1" applyAlignment="1">
      <alignment horizontal="left"/>
    </xf>
    <xf numFmtId="0" fontId="39" fillId="0" borderId="112" xfId="0" applyFont="1" applyBorder="1" applyAlignment="1">
      <alignment horizontal="center" vertical="center"/>
    </xf>
    <xf numFmtId="0" fontId="39" fillId="55" borderId="112" xfId="0" applyFont="1" applyFill="1" applyBorder="1" applyAlignment="1">
      <alignment horizontal="center" vertical="center"/>
    </xf>
    <xf numFmtId="0" fontId="39" fillId="0" borderId="112" xfId="653" applyFont="1" applyBorder="1" applyAlignment="1">
      <alignment horizontal="center" vertical="center"/>
    </xf>
    <xf numFmtId="0" fontId="39" fillId="0" borderId="113" xfId="653" applyFont="1" applyBorder="1" applyAlignment="1">
      <alignment horizontal="center" vertical="center"/>
    </xf>
    <xf numFmtId="0" fontId="39" fillId="55" borderId="11" xfId="653" applyFont="1" applyFill="1" applyBorder="1" applyAlignment="1">
      <alignment horizontal="center" vertical="center"/>
    </xf>
    <xf numFmtId="0" fontId="39" fillId="55" borderId="131" xfId="653" applyFont="1" applyFill="1" applyBorder="1" applyAlignment="1">
      <alignment horizontal="center" vertical="center"/>
    </xf>
    <xf numFmtId="0" fontId="39" fillId="0" borderId="129" xfId="653" applyFont="1" applyBorder="1" applyAlignment="1">
      <alignment horizontal="center" vertical="center"/>
    </xf>
    <xf numFmtId="0" fontId="39" fillId="55" borderId="12" xfId="0" applyFont="1" applyFill="1" applyBorder="1" applyAlignment="1">
      <alignment horizontal="center" vertical="center"/>
    </xf>
    <xf numFmtId="0" fontId="39" fillId="55" borderId="0" xfId="0" applyFont="1" applyFill="1" applyAlignment="1">
      <alignment horizontal="center" vertical="center"/>
    </xf>
    <xf numFmtId="0" fontId="39" fillId="55" borderId="16" xfId="0" applyFont="1" applyFill="1" applyBorder="1" applyAlignment="1">
      <alignment horizontal="center" vertical="center"/>
    </xf>
    <xf numFmtId="0" fontId="39" fillId="55" borderId="111" xfId="630" applyFont="1" applyFill="1" applyBorder="1" applyAlignment="1">
      <alignment horizontal="center" vertical="center"/>
    </xf>
    <xf numFmtId="167" fontId="83" fillId="0" borderId="111" xfId="495" applyNumberFormat="1" applyFont="1" applyBorder="1" applyAlignment="1">
      <alignment horizontal="center" vertical="center"/>
    </xf>
    <xf numFmtId="167" fontId="84" fillId="0" borderId="111" xfId="495" applyNumberFormat="1" applyFont="1" applyBorder="1" applyAlignment="1">
      <alignment horizontal="center" vertical="center"/>
    </xf>
    <xf numFmtId="9" fontId="39" fillId="0" borderId="112" xfId="628" applyFont="1" applyBorder="1" applyAlignment="1">
      <alignment horizontal="center" vertical="center"/>
    </xf>
    <xf numFmtId="3" fontId="39" fillId="55" borderId="112" xfId="653" applyNumberFormat="1" applyFont="1" applyFill="1" applyBorder="1" applyAlignment="1">
      <alignment horizontal="right" vertical="center"/>
    </xf>
    <xf numFmtId="167" fontId="39" fillId="55" borderId="131" xfId="653" applyNumberFormat="1" applyFont="1" applyFill="1" applyBorder="1" applyAlignment="1">
      <alignment horizontal="center" vertical="center"/>
    </xf>
    <xf numFmtId="3" fontId="39" fillId="0" borderId="112" xfId="653" applyNumberFormat="1" applyFont="1" applyBorder="1" applyAlignment="1">
      <alignment horizontal="right" vertical="center"/>
    </xf>
    <xf numFmtId="167" fontId="39" fillId="0" borderId="131" xfId="653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wrapText="1"/>
    </xf>
    <xf numFmtId="41" fontId="83" fillId="0" borderId="10" xfId="653" applyNumberFormat="1" applyFont="1" applyBorder="1" applyAlignment="1">
      <alignment horizontal="right"/>
    </xf>
    <xf numFmtId="3" fontId="47" fillId="55" borderId="0" xfId="483" applyNumberFormat="1" applyFont="1" applyFill="1" applyAlignment="1">
      <alignment horizontal="right"/>
    </xf>
    <xf numFmtId="17" fontId="46" fillId="59" borderId="147" xfId="0" quotePrefix="1" applyNumberFormat="1" applyFont="1" applyFill="1" applyBorder="1" applyAlignment="1">
      <alignment horizontal="center" vertical="center" wrapText="1"/>
    </xf>
    <xf numFmtId="0" fontId="46" fillId="59" borderId="61" xfId="0" applyFont="1" applyFill="1" applyBorder="1" applyAlignment="1">
      <alignment horizontal="center" vertical="center" wrapText="1"/>
    </xf>
    <xf numFmtId="0" fontId="114" fillId="55" borderId="61" xfId="0" applyFont="1" applyFill="1" applyBorder="1" applyAlignment="1">
      <alignment horizontal="left" vertical="center" wrapText="1" indent="2"/>
    </xf>
    <xf numFmtId="0" fontId="84" fillId="55" borderId="12" xfId="0" applyFont="1" applyFill="1" applyBorder="1" applyAlignment="1">
      <alignment horizontal="left"/>
    </xf>
    <xf numFmtId="0" fontId="84" fillId="55" borderId="26" xfId="0" applyFont="1" applyFill="1" applyBorder="1"/>
    <xf numFmtId="0" fontId="84" fillId="55" borderId="22" xfId="0" applyFont="1" applyFill="1" applyBorder="1"/>
    <xf numFmtId="167" fontId="84" fillId="0" borderId="0" xfId="0" applyNumberFormat="1" applyFont="1" applyAlignment="1">
      <alignment horizontal="center"/>
    </xf>
    <xf numFmtId="167" fontId="84" fillId="55" borderId="12" xfId="0" applyNumberFormat="1" applyFont="1" applyFill="1" applyBorder="1" applyAlignment="1">
      <alignment horizontal="center"/>
    </xf>
    <xf numFmtId="169" fontId="0" fillId="60" borderId="0" xfId="628" applyNumberFormat="1" applyFont="1" applyFill="1" applyBorder="1"/>
    <xf numFmtId="179" fontId="0" fillId="55" borderId="0" xfId="483" applyNumberFormat="1" applyFont="1" applyFill="1" applyAlignment="1">
      <alignment horizontal="left" indent="1"/>
    </xf>
    <xf numFmtId="173" fontId="18" fillId="55" borderId="0" xfId="483" applyNumberFormat="1" applyFill="1" applyAlignment="1">
      <alignment horizontal="right" indent="1"/>
    </xf>
    <xf numFmtId="3" fontId="39" fillId="55" borderId="0" xfId="0" applyNumberFormat="1" applyFont="1" applyFill="1"/>
    <xf numFmtId="180" fontId="18" fillId="55" borderId="0" xfId="483" applyNumberFormat="1" applyFill="1" applyAlignment="1">
      <alignment horizontal="right" indent="1"/>
    </xf>
    <xf numFmtId="3" fontId="39" fillId="55" borderId="0" xfId="483" applyNumberFormat="1" applyFont="1" applyFill="1" applyAlignment="1">
      <alignment horizontal="left"/>
    </xf>
    <xf numFmtId="3" fontId="39" fillId="55" borderId="0" xfId="483" applyNumberFormat="1" applyFont="1" applyFill="1" applyAlignment="1">
      <alignment horizontal="center" vertical="center"/>
    </xf>
    <xf numFmtId="3" fontId="39" fillId="55" borderId="0" xfId="0" applyNumberFormat="1" applyFont="1" applyFill="1" applyAlignment="1">
      <alignment horizontal="center" vertical="center" wrapText="1"/>
    </xf>
    <xf numFmtId="3" fontId="18" fillId="55" borderId="0" xfId="483" applyNumberFormat="1" applyFill="1" applyAlignment="1">
      <alignment horizontal="left"/>
    </xf>
    <xf numFmtId="3" fontId="18" fillId="55" borderId="0" xfId="483" applyNumberFormat="1" applyFill="1" applyAlignment="1">
      <alignment horizontal="center" vertical="center"/>
    </xf>
    <xf numFmtId="3" fontId="17" fillId="55" borderId="0" xfId="0" applyNumberFormat="1" applyFont="1" applyFill="1" applyAlignment="1">
      <alignment horizontal="center" vertical="center"/>
    </xf>
    <xf numFmtId="3" fontId="17" fillId="0" borderId="0" xfId="483" applyNumberFormat="1" applyFont="1" applyAlignment="1">
      <alignment horizontal="left" indent="1"/>
    </xf>
    <xf numFmtId="176" fontId="39" fillId="0" borderId="0" xfId="483" applyNumberFormat="1" applyFont="1" applyAlignment="1">
      <alignment horizontal="center"/>
    </xf>
    <xf numFmtId="3" fontId="17" fillId="55" borderId="0" xfId="653" applyNumberFormat="1" applyFill="1" applyAlignment="1">
      <alignment horizontal="left"/>
    </xf>
    <xf numFmtId="3" fontId="39" fillId="0" borderId="0" xfId="0" applyNumberFormat="1" applyFont="1" applyAlignment="1">
      <alignment horizontal="center" vertical="center"/>
    </xf>
    <xf numFmtId="3" fontId="39" fillId="55" borderId="0" xfId="653" applyNumberFormat="1" applyFont="1" applyFill="1" applyAlignment="1">
      <alignment horizontal="center" vertical="center"/>
    </xf>
    <xf numFmtId="3" fontId="39" fillId="55" borderId="0" xfId="0" applyNumberFormat="1" applyFont="1" applyFill="1" applyAlignment="1">
      <alignment horizontal="center" vertical="center"/>
    </xf>
    <xf numFmtId="3" fontId="17" fillId="55" borderId="0" xfId="653" applyNumberFormat="1" applyFill="1" applyAlignment="1">
      <alignment horizontal="left" indent="1"/>
    </xf>
    <xf numFmtId="3" fontId="21" fillId="0" borderId="0" xfId="0" applyNumberFormat="1" applyFont="1" applyAlignment="1">
      <alignment horizontal="center" vertical="center" wrapText="1"/>
    </xf>
    <xf numFmtId="176" fontId="39" fillId="55" borderId="0" xfId="483" applyNumberFormat="1" applyFont="1" applyFill="1" applyAlignment="1">
      <alignment horizontal="center"/>
    </xf>
    <xf numFmtId="175" fontId="18" fillId="0" borderId="0" xfId="483" applyNumberFormat="1"/>
    <xf numFmtId="2" fontId="18" fillId="0" borderId="155" xfId="483" applyNumberFormat="1" applyBorder="1"/>
    <xf numFmtId="175" fontId="18" fillId="0" borderId="10" xfId="483" applyNumberFormat="1" applyBorder="1"/>
    <xf numFmtId="2" fontId="18" fillId="0" borderId="156" xfId="483" applyNumberFormat="1" applyBorder="1"/>
    <xf numFmtId="0" fontId="17" fillId="64" borderId="0" xfId="0" applyFont="1" applyFill="1" applyAlignment="1">
      <alignment horizontal="right" wrapText="1"/>
    </xf>
    <xf numFmtId="0" fontId="17" fillId="55" borderId="0" xfId="653" applyFill="1" applyAlignment="1">
      <alignment horizontal="right" wrapText="1"/>
    </xf>
    <xf numFmtId="178" fontId="59" fillId="0" borderId="231" xfId="0" applyNumberFormat="1" applyFont="1" applyBorder="1" applyAlignment="1" applyProtection="1">
      <alignment horizontal="right" vertical="top" wrapText="1" readingOrder="1"/>
      <protection locked="0"/>
    </xf>
    <xf numFmtId="0" fontId="47" fillId="0" borderId="58" xfId="0" applyFont="1" applyBorder="1" applyAlignment="1">
      <alignment horizontal="left" vertical="center" wrapText="1" indent="2"/>
    </xf>
    <xf numFmtId="0" fontId="47" fillId="0" borderId="66" xfId="0" applyFont="1" applyBorder="1" applyAlignment="1">
      <alignment horizontal="left" vertical="center" wrapText="1" indent="2"/>
    </xf>
    <xf numFmtId="0" fontId="47" fillId="0" borderId="144" xfId="0" applyFont="1" applyBorder="1" applyAlignment="1">
      <alignment horizontal="left" vertical="center" wrapText="1" indent="2"/>
    </xf>
    <xf numFmtId="0" fontId="47" fillId="0" borderId="220" xfId="0" applyFont="1" applyBorder="1" applyAlignment="1">
      <alignment horizontal="left" vertical="center" wrapText="1" indent="2"/>
    </xf>
    <xf numFmtId="9" fontId="17" fillId="0" borderId="0" xfId="628"/>
    <xf numFmtId="0" fontId="18" fillId="58" borderId="232" xfId="483" applyFill="1" applyBorder="1"/>
    <xf numFmtId="3" fontId="95" fillId="0" borderId="232" xfId="483" applyNumberFormat="1" applyFont="1" applyBorder="1" applyAlignment="1">
      <alignment horizontal="center"/>
    </xf>
    <xf numFmtId="0" fontId="18" fillId="0" borderId="232" xfId="483" applyBorder="1"/>
    <xf numFmtId="3" fontId="18" fillId="0" borderId="153" xfId="483" applyNumberFormat="1" applyBorder="1"/>
    <xf numFmtId="0" fontId="47" fillId="55" borderId="232" xfId="483" applyFont="1" applyFill="1" applyBorder="1"/>
    <xf numFmtId="0" fontId="39" fillId="55" borderId="232" xfId="653" applyFont="1" applyFill="1" applyBorder="1" applyAlignment="1">
      <alignment horizontal="center" vertical="center"/>
    </xf>
    <xf numFmtId="0" fontId="102" fillId="0" borderId="11" xfId="0" applyFont="1" applyBorder="1"/>
    <xf numFmtId="0" fontId="39" fillId="55" borderId="241" xfId="653" applyFont="1" applyFill="1" applyBorder="1" applyAlignment="1">
      <alignment horizontal="center" vertical="center"/>
    </xf>
    <xf numFmtId="0" fontId="102" fillId="0" borderId="248" xfId="0" applyFont="1" applyBorder="1"/>
    <xf numFmtId="0" fontId="17" fillId="55" borderId="252" xfId="653" applyFill="1" applyBorder="1" applyAlignment="1">
      <alignment horizontal="left"/>
    </xf>
    <xf numFmtId="0" fontId="17" fillId="55" borderId="253" xfId="653" applyFill="1" applyBorder="1" applyAlignment="1">
      <alignment horizontal="left"/>
    </xf>
    <xf numFmtId="0" fontId="17" fillId="55" borderId="176" xfId="653" applyFill="1" applyBorder="1" applyAlignment="1">
      <alignment horizontal="left" vertical="center"/>
    </xf>
    <xf numFmtId="0" fontId="17" fillId="55" borderId="177" xfId="653" applyFill="1" applyBorder="1" applyAlignment="1">
      <alignment horizontal="left" vertical="center"/>
    </xf>
    <xf numFmtId="0" fontId="17" fillId="55" borderId="178" xfId="653" applyFill="1" applyBorder="1" applyAlignment="1">
      <alignment horizontal="left" vertical="center"/>
    </xf>
    <xf numFmtId="0" fontId="39" fillId="0" borderId="241" xfId="653" applyFont="1" applyBorder="1" applyAlignment="1">
      <alignment horizontal="center" vertical="center"/>
    </xf>
    <xf numFmtId="167" fontId="39" fillId="55" borderId="251" xfId="653" applyNumberFormat="1" applyFont="1" applyFill="1" applyBorder="1"/>
    <xf numFmtId="0" fontId="17" fillId="55" borderId="174" xfId="653" applyFill="1" applyBorder="1"/>
    <xf numFmtId="167" fontId="39" fillId="55" borderId="175" xfId="653" applyNumberFormat="1" applyFont="1" applyFill="1" applyBorder="1"/>
    <xf numFmtId="0" fontId="17" fillId="55" borderId="254" xfId="653" applyFill="1" applyBorder="1"/>
    <xf numFmtId="0" fontId="39" fillId="55" borderId="255" xfId="653" applyFont="1" applyFill="1" applyBorder="1"/>
    <xf numFmtId="167" fontId="39" fillId="55" borderId="255" xfId="653" applyNumberFormat="1" applyFont="1" applyFill="1" applyBorder="1"/>
    <xf numFmtId="167" fontId="39" fillId="55" borderId="256" xfId="653" applyNumberFormat="1" applyFont="1" applyFill="1" applyBorder="1"/>
    <xf numFmtId="0" fontId="39" fillId="55" borderId="15" xfId="653" applyFont="1" applyFill="1" applyBorder="1" applyAlignment="1">
      <alignment horizontal="center" vertical="center"/>
    </xf>
    <xf numFmtId="0" fontId="39" fillId="55" borderId="232" xfId="0" applyFont="1" applyFill="1" applyBorder="1" applyAlignment="1">
      <alignment vertical="center"/>
    </xf>
    <xf numFmtId="0" fontId="84" fillId="0" borderId="87" xfId="0" applyFont="1" applyBorder="1"/>
    <xf numFmtId="0" fontId="39" fillId="58" borderId="153" xfId="483" applyFont="1" applyFill="1" applyBorder="1" applyAlignment="1">
      <alignment horizontal="center"/>
    </xf>
    <xf numFmtId="0" fontId="96" fillId="55" borderId="153" xfId="483" applyFont="1" applyFill="1" applyBorder="1" applyAlignment="1">
      <alignment horizontal="left"/>
    </xf>
    <xf numFmtId="3" fontId="95" fillId="0" borderId="153" xfId="483" applyNumberFormat="1" applyFont="1" applyBorder="1" applyAlignment="1">
      <alignment horizontal="left"/>
    </xf>
    <xf numFmtId="4" fontId="0" fillId="0" borderId="153" xfId="0" applyNumberFormat="1" applyBorder="1" applyAlignment="1">
      <alignment wrapText="1"/>
    </xf>
    <xf numFmtId="0" fontId="18" fillId="0" borderId="153" xfId="483" applyBorder="1"/>
    <xf numFmtId="0" fontId="39" fillId="55" borderId="153" xfId="0" applyFont="1" applyFill="1" applyBorder="1" applyAlignment="1">
      <alignment horizontal="center" vertical="center"/>
    </xf>
    <xf numFmtId="0" fontId="39" fillId="55" borderId="153" xfId="0" applyFont="1" applyFill="1" applyBorder="1" applyAlignment="1">
      <alignment vertical="center"/>
    </xf>
    <xf numFmtId="0" fontId="39" fillId="0" borderId="153" xfId="0" applyFont="1" applyBorder="1" applyAlignment="1">
      <alignment horizontal="center" vertical="center"/>
    </xf>
    <xf numFmtId="167" fontId="83" fillId="0" borderId="153" xfId="495" applyNumberFormat="1" applyFont="1" applyBorder="1" applyAlignment="1">
      <alignment horizontal="center" vertical="center"/>
    </xf>
    <xf numFmtId="171" fontId="0" fillId="0" borderId="153" xfId="628" applyNumberFormat="1" applyFont="1" applyBorder="1" applyAlignment="1">
      <alignment horizontal="center" vertical="center"/>
    </xf>
    <xf numFmtId="3" fontId="83" fillId="0" borderId="153" xfId="495" applyNumberFormat="1" applyFont="1" applyBorder="1" applyAlignment="1">
      <alignment horizontal="right" vertical="center"/>
    </xf>
    <xf numFmtId="3" fontId="83" fillId="55" borderId="153" xfId="495" applyNumberFormat="1" applyFont="1" applyFill="1" applyBorder="1" applyAlignment="1">
      <alignment horizontal="right" vertical="center"/>
    </xf>
    <xf numFmtId="167" fontId="84" fillId="0" borderId="153" xfId="495" applyNumberFormat="1" applyFont="1" applyBorder="1" applyAlignment="1">
      <alignment horizontal="center" vertical="center"/>
    </xf>
    <xf numFmtId="171" fontId="39" fillId="0" borderId="153" xfId="628" applyNumberFormat="1" applyFont="1" applyBorder="1" applyAlignment="1">
      <alignment horizontal="center" vertical="center"/>
    </xf>
    <xf numFmtId="41" fontId="84" fillId="0" borderId="153" xfId="699" applyFont="1" applyBorder="1" applyAlignment="1">
      <alignment horizontal="right" vertical="center"/>
    </xf>
    <xf numFmtId="41" fontId="83" fillId="0" borderId="153" xfId="699" applyFont="1" applyBorder="1" applyAlignment="1">
      <alignment horizontal="right" vertical="center"/>
    </xf>
    <xf numFmtId="0" fontId="39" fillId="0" borderId="153" xfId="653" applyFont="1" applyBorder="1" applyAlignment="1">
      <alignment horizontal="center" vertical="center"/>
    </xf>
    <xf numFmtId="0" fontId="39" fillId="55" borderId="153" xfId="653" applyFont="1" applyFill="1" applyBorder="1" applyAlignment="1">
      <alignment horizontal="center" vertical="center"/>
    </xf>
    <xf numFmtId="0" fontId="39" fillId="55" borderId="153" xfId="653" applyFont="1" applyFill="1" applyBorder="1" applyAlignment="1">
      <alignment vertical="center"/>
    </xf>
    <xf numFmtId="3" fontId="0" fillId="55" borderId="153" xfId="653" applyNumberFormat="1" applyFont="1" applyFill="1" applyBorder="1" applyAlignment="1">
      <alignment horizontal="right" vertical="center"/>
    </xf>
    <xf numFmtId="3" fontId="83" fillId="0" borderId="153" xfId="495" applyNumberFormat="1" applyFont="1" applyBorder="1" applyAlignment="1">
      <alignment horizontal="center" vertical="center"/>
    </xf>
    <xf numFmtId="3" fontId="39" fillId="55" borderId="153" xfId="653" applyNumberFormat="1" applyFont="1" applyFill="1" applyBorder="1" applyAlignment="1">
      <alignment horizontal="right" vertical="center"/>
    </xf>
    <xf numFmtId="3" fontId="17" fillId="0" borderId="153" xfId="653" applyNumberFormat="1" applyBorder="1" applyAlignment="1">
      <alignment horizontal="right" vertical="center"/>
    </xf>
    <xf numFmtId="3" fontId="39" fillId="0" borderId="153" xfId="653" applyNumberFormat="1" applyFont="1" applyBorder="1" applyAlignment="1">
      <alignment horizontal="right" vertical="center"/>
    </xf>
    <xf numFmtId="0" fontId="39" fillId="0" borderId="153" xfId="653" applyFont="1" applyBorder="1" applyAlignment="1">
      <alignment horizontal="center"/>
    </xf>
    <xf numFmtId="3" fontId="84" fillId="0" borderId="153" xfId="653" applyNumberFormat="1" applyFont="1" applyBorder="1"/>
    <xf numFmtId="0" fontId="39" fillId="55" borderId="153" xfId="630" applyFont="1" applyFill="1" applyBorder="1" applyAlignment="1">
      <alignment horizontal="center" vertical="center"/>
    </xf>
    <xf numFmtId="0" fontId="39" fillId="0" borderId="153" xfId="483" applyFont="1" applyBorder="1" applyAlignment="1">
      <alignment horizontal="center"/>
    </xf>
    <xf numFmtId="0" fontId="39" fillId="55" borderId="153" xfId="0" applyFont="1" applyFill="1" applyBorder="1" applyAlignment="1">
      <alignment horizontal="center" vertical="center" wrapText="1"/>
    </xf>
    <xf numFmtId="171" fontId="17" fillId="55" borderId="153" xfId="0" applyNumberFormat="1" applyFont="1" applyFill="1" applyBorder="1" applyAlignment="1">
      <alignment horizontal="center" vertical="center" wrapText="1"/>
    </xf>
    <xf numFmtId="171" fontId="17" fillId="55" borderId="153" xfId="0" applyNumberFormat="1" applyFont="1" applyFill="1" applyBorder="1" applyAlignment="1" applyProtection="1">
      <alignment horizontal="center" vertical="center" wrapText="1"/>
      <protection locked="0"/>
    </xf>
    <xf numFmtId="171" fontId="17" fillId="0" borderId="153" xfId="0" applyNumberFormat="1" applyFont="1" applyBorder="1" applyAlignment="1">
      <alignment horizontal="center" vertical="center" wrapText="1"/>
    </xf>
    <xf numFmtId="167" fontId="39" fillId="55" borderId="278" xfId="653" applyNumberFormat="1" applyFont="1" applyFill="1" applyBorder="1" applyAlignment="1">
      <alignment vertical="center" wrapText="1"/>
    </xf>
    <xf numFmtId="3" fontId="18" fillId="58" borderId="271" xfId="483" applyNumberFormat="1" applyFill="1" applyBorder="1"/>
    <xf numFmtId="0" fontId="96" fillId="55" borderId="271" xfId="483" applyFont="1" applyFill="1" applyBorder="1" applyAlignment="1">
      <alignment horizontal="left"/>
    </xf>
    <xf numFmtId="3" fontId="102" fillId="0" borderId="112" xfId="0" applyNumberFormat="1" applyFont="1" applyBorder="1"/>
    <xf numFmtId="3" fontId="102" fillId="0" borderId="15" xfId="0" applyNumberFormat="1" applyFont="1" applyBorder="1"/>
    <xf numFmtId="3" fontId="102" fillId="0" borderId="153" xfId="0" applyNumberFormat="1" applyFont="1" applyBorder="1"/>
    <xf numFmtId="0" fontId="45" fillId="0" borderId="0" xfId="653" applyFont="1"/>
    <xf numFmtId="3" fontId="45" fillId="0" borderId="0" xfId="653" applyNumberFormat="1" applyFont="1"/>
    <xf numFmtId="3" fontId="104" fillId="0" borderId="153" xfId="0" applyNumberFormat="1" applyFont="1" applyBorder="1"/>
    <xf numFmtId="3" fontId="104" fillId="0" borderId="112" xfId="0" applyNumberFormat="1" applyFont="1" applyBorder="1"/>
    <xf numFmtId="3" fontId="104" fillId="0" borderId="15" xfId="0" applyNumberFormat="1" applyFont="1" applyBorder="1"/>
    <xf numFmtId="0" fontId="39" fillId="0" borderId="241" xfId="0" applyFont="1" applyBorder="1" applyAlignment="1">
      <alignment horizontal="center" vertical="center"/>
    </xf>
    <xf numFmtId="167" fontId="83" fillId="0" borderId="241" xfId="495" applyNumberFormat="1" applyFont="1" applyBorder="1" applyAlignment="1">
      <alignment horizontal="center" vertical="center"/>
    </xf>
    <xf numFmtId="0" fontId="39" fillId="0" borderId="243" xfId="0" applyFont="1" applyBorder="1"/>
    <xf numFmtId="167" fontId="84" fillId="0" borderId="241" xfId="495" applyNumberFormat="1" applyFont="1" applyBorder="1" applyAlignment="1">
      <alignment horizontal="center" vertical="center"/>
    </xf>
    <xf numFmtId="0" fontId="0" fillId="0" borderId="243" xfId="0" applyBorder="1"/>
    <xf numFmtId="3" fontId="102" fillId="0" borderId="11" xfId="0" applyNumberFormat="1" applyFont="1" applyBorder="1"/>
    <xf numFmtId="3" fontId="104" fillId="0" borderId="11" xfId="0" applyNumberFormat="1" applyFont="1" applyBorder="1"/>
    <xf numFmtId="0" fontId="104" fillId="0" borderId="11" xfId="0" applyFont="1" applyBorder="1"/>
    <xf numFmtId="3" fontId="102" fillId="0" borderId="0" xfId="0" applyNumberFormat="1" applyFont="1"/>
    <xf numFmtId="3" fontId="47" fillId="0" borderId="52" xfId="0" applyNumberFormat="1" applyFont="1" applyBorder="1"/>
    <xf numFmtId="167" fontId="47" fillId="0" borderId="135" xfId="0" applyNumberFormat="1" applyFont="1" applyBorder="1" applyAlignment="1">
      <alignment horizontal="center" vertical="center" wrapText="1"/>
    </xf>
    <xf numFmtId="0" fontId="47" fillId="0" borderId="210" xfId="0" applyFont="1" applyBorder="1" applyAlignment="1">
      <alignment horizontal="left" vertical="center" wrapText="1" indent="1"/>
    </xf>
    <xf numFmtId="3" fontId="47" fillId="0" borderId="211" xfId="0" applyNumberFormat="1" applyFont="1" applyBorder="1" applyAlignment="1">
      <alignment horizontal="right" vertical="center" wrapText="1"/>
    </xf>
    <xf numFmtId="167" fontId="47" fillId="0" borderId="212" xfId="0" applyNumberFormat="1" applyFont="1" applyBorder="1" applyAlignment="1">
      <alignment horizontal="center" vertical="center" wrapText="1"/>
    </xf>
    <xf numFmtId="167" fontId="47" fillId="0" borderId="213" xfId="0" applyNumberFormat="1" applyFont="1" applyBorder="1" applyAlignment="1">
      <alignment horizontal="center" vertical="center" wrapText="1"/>
    </xf>
    <xf numFmtId="0" fontId="17" fillId="0" borderId="0" xfId="653" quotePrefix="1"/>
    <xf numFmtId="0" fontId="17" fillId="55" borderId="0" xfId="653" quotePrefix="1" applyFill="1"/>
    <xf numFmtId="4" fontId="58" fillId="55" borderId="0" xfId="653" quotePrefix="1" applyNumberFormat="1" applyFont="1" applyFill="1"/>
    <xf numFmtId="0" fontId="0" fillId="0" borderId="0" xfId="0" quotePrefix="1" applyAlignment="1">
      <alignment vertical="center"/>
    </xf>
    <xf numFmtId="3" fontId="21" fillId="55" borderId="0" xfId="0" quotePrefix="1" applyNumberFormat="1" applyFont="1" applyFill="1" applyAlignment="1">
      <alignment horizontal="center" vertical="center" wrapText="1"/>
    </xf>
    <xf numFmtId="3" fontId="18" fillId="55" borderId="0" xfId="483" quotePrefix="1" applyNumberFormat="1" applyFill="1" applyAlignment="1">
      <alignment horizontal="right" indent="1"/>
    </xf>
    <xf numFmtId="0" fontId="94" fillId="55" borderId="0" xfId="483" quotePrefix="1" applyFont="1" applyFill="1"/>
    <xf numFmtId="179" fontId="18" fillId="55" borderId="0" xfId="483" quotePrefix="1" applyNumberFormat="1" applyFill="1" applyAlignment="1">
      <alignment horizontal="right" indent="1"/>
    </xf>
    <xf numFmtId="3" fontId="47" fillId="0" borderId="217" xfId="0" applyNumberFormat="1" applyFont="1" applyBorder="1" applyAlignment="1">
      <alignment horizontal="right" vertical="center" wrapText="1"/>
    </xf>
    <xf numFmtId="3" fontId="21" fillId="0" borderId="0" xfId="0" quotePrefix="1" applyNumberFormat="1" applyFont="1" applyAlignment="1">
      <alignment horizontal="center" vertical="center" wrapText="1"/>
    </xf>
    <xf numFmtId="0" fontId="84" fillId="0" borderId="156" xfId="0" applyFont="1" applyBorder="1"/>
    <xf numFmtId="0" fontId="84" fillId="0" borderId="0" xfId="0" applyFont="1"/>
    <xf numFmtId="171" fontId="84" fillId="55" borderId="232" xfId="0" applyNumberFormat="1" applyFont="1" applyFill="1" applyBorder="1" applyAlignment="1">
      <alignment horizontal="center" vertical="center"/>
    </xf>
    <xf numFmtId="0" fontId="17" fillId="55" borderId="0" xfId="0" applyFont="1" applyFill="1"/>
    <xf numFmtId="0" fontId="39" fillId="55" borderId="10" xfId="653" applyFont="1" applyFill="1" applyBorder="1" applyAlignment="1">
      <alignment horizontal="center" vertical="center"/>
    </xf>
    <xf numFmtId="0" fontId="39" fillId="55" borderId="157" xfId="653" applyFont="1" applyFill="1" applyBorder="1" applyAlignment="1">
      <alignment horizontal="center" vertical="center"/>
    </xf>
    <xf numFmtId="1" fontId="102" fillId="64" borderId="113" xfId="0" applyNumberFormat="1" applyFont="1" applyFill="1" applyBorder="1"/>
    <xf numFmtId="1" fontId="102" fillId="64" borderId="156" xfId="0" applyNumberFormat="1" applyFont="1" applyFill="1" applyBorder="1"/>
    <xf numFmtId="1" fontId="102" fillId="64" borderId="10" xfId="0" applyNumberFormat="1" applyFont="1" applyFill="1" applyBorder="1"/>
    <xf numFmtId="1" fontId="102" fillId="64" borderId="0" xfId="0" applyNumberFormat="1" applyFont="1" applyFill="1"/>
    <xf numFmtId="1" fontId="102" fillId="64" borderId="11" xfId="0" applyNumberFormat="1" applyFont="1" applyFill="1" applyBorder="1"/>
    <xf numFmtId="1" fontId="102" fillId="64" borderId="87" xfId="0" applyNumberFormat="1" applyFont="1" applyFill="1" applyBorder="1"/>
    <xf numFmtId="1" fontId="104" fillId="64" borderId="10" xfId="0" applyNumberFormat="1" applyFont="1" applyFill="1" applyBorder="1"/>
    <xf numFmtId="1" fontId="104" fillId="64" borderId="0" xfId="0" applyNumberFormat="1" applyFont="1" applyFill="1"/>
    <xf numFmtId="0" fontId="0" fillId="0" borderId="290" xfId="0" applyBorder="1" applyAlignment="1">
      <alignment horizontal="left" indent="1"/>
    </xf>
    <xf numFmtId="3" fontId="104" fillId="64" borderId="10" xfId="0" applyNumberFormat="1" applyFont="1" applyFill="1" applyBorder="1"/>
    <xf numFmtId="3" fontId="104" fillId="64" borderId="0" xfId="0" applyNumberFormat="1" applyFont="1" applyFill="1"/>
    <xf numFmtId="3" fontId="104" fillId="64" borderId="175" xfId="0" applyNumberFormat="1" applyFont="1" applyFill="1" applyBorder="1"/>
    <xf numFmtId="3" fontId="102" fillId="64" borderId="113" xfId="0" applyNumberFormat="1" applyFont="1" applyFill="1" applyBorder="1"/>
    <xf numFmtId="3" fontId="102" fillId="64" borderId="156" xfId="0" applyNumberFormat="1" applyFont="1" applyFill="1" applyBorder="1"/>
    <xf numFmtId="3" fontId="102" fillId="64" borderId="244" xfId="0" applyNumberFormat="1" applyFont="1" applyFill="1" applyBorder="1"/>
    <xf numFmtId="3" fontId="102" fillId="64" borderId="10" xfId="0" applyNumberFormat="1" applyFont="1" applyFill="1" applyBorder="1"/>
    <xf numFmtId="3" fontId="102" fillId="64" borderId="0" xfId="0" applyNumberFormat="1" applyFont="1" applyFill="1"/>
    <xf numFmtId="3" fontId="102" fillId="64" borderId="175" xfId="0" applyNumberFormat="1" applyFont="1" applyFill="1" applyBorder="1"/>
    <xf numFmtId="3" fontId="102" fillId="64" borderId="11" xfId="0" applyNumberFormat="1" applyFont="1" applyFill="1" applyBorder="1"/>
    <xf numFmtId="3" fontId="102" fillId="64" borderId="87" xfId="0" applyNumberFormat="1" applyFont="1" applyFill="1" applyBorder="1"/>
    <xf numFmtId="3" fontId="102" fillId="64" borderId="245" xfId="0" applyNumberFormat="1" applyFont="1" applyFill="1" applyBorder="1"/>
    <xf numFmtId="3" fontId="102" fillId="64" borderId="113" xfId="0" quotePrefix="1" applyNumberFormat="1" applyFont="1" applyFill="1" applyBorder="1"/>
    <xf numFmtId="3" fontId="102" fillId="64" borderId="271" xfId="0" applyNumberFormat="1" applyFont="1" applyFill="1" applyBorder="1"/>
    <xf numFmtId="3" fontId="39" fillId="55" borderId="105" xfId="653" applyNumberFormat="1" applyFont="1" applyFill="1" applyBorder="1"/>
    <xf numFmtId="3" fontId="39" fillId="55" borderId="251" xfId="653" applyNumberFormat="1" applyFont="1" applyFill="1" applyBorder="1"/>
    <xf numFmtId="1" fontId="102" fillId="64" borderId="275" xfId="0" applyNumberFormat="1" applyFont="1" applyFill="1" applyBorder="1"/>
    <xf numFmtId="1" fontId="102" fillId="64" borderId="276" xfId="0" applyNumberFormat="1" applyFont="1" applyFill="1" applyBorder="1"/>
    <xf numFmtId="1" fontId="102" fillId="64" borderId="264" xfId="0" applyNumberFormat="1" applyFont="1" applyFill="1" applyBorder="1"/>
    <xf numFmtId="1" fontId="104" fillId="64" borderId="276" xfId="0" applyNumberFormat="1" applyFont="1" applyFill="1" applyBorder="1"/>
    <xf numFmtId="1" fontId="102" fillId="64" borderId="274" xfId="0" applyNumberFormat="1" applyFont="1" applyFill="1" applyBorder="1"/>
    <xf numFmtId="1" fontId="102" fillId="64" borderId="25" xfId="0" applyNumberFormat="1" applyFont="1" applyFill="1" applyBorder="1"/>
    <xf numFmtId="1" fontId="102" fillId="64" borderId="31" xfId="0" applyNumberFormat="1" applyFont="1" applyFill="1" applyBorder="1"/>
    <xf numFmtId="1" fontId="104" fillId="64" borderId="25" xfId="0" applyNumberFormat="1" applyFont="1" applyFill="1" applyBorder="1"/>
    <xf numFmtId="1" fontId="102" fillId="64" borderId="0" xfId="0" quotePrefix="1" applyNumberFormat="1" applyFont="1" applyFill="1"/>
    <xf numFmtId="0" fontId="102" fillId="55" borderId="117" xfId="0" applyFont="1" applyFill="1" applyBorder="1"/>
    <xf numFmtId="0" fontId="102" fillId="55" borderId="26" xfId="0" applyFont="1" applyFill="1" applyBorder="1"/>
    <xf numFmtId="0" fontId="102" fillId="55" borderId="22" xfId="0" applyFont="1" applyFill="1" applyBorder="1"/>
    <xf numFmtId="3" fontId="102" fillId="64" borderId="274" xfId="0" applyNumberFormat="1" applyFont="1" applyFill="1" applyBorder="1"/>
    <xf numFmtId="3" fontId="102" fillId="64" borderId="25" xfId="0" applyNumberFormat="1" applyFont="1" applyFill="1" applyBorder="1"/>
    <xf numFmtId="3" fontId="102" fillId="64" borderId="31" xfId="0" applyNumberFormat="1" applyFont="1" applyFill="1" applyBorder="1"/>
    <xf numFmtId="3" fontId="104" fillId="64" borderId="25" xfId="0" applyNumberFormat="1" applyFont="1" applyFill="1" applyBorder="1"/>
    <xf numFmtId="0" fontId="39" fillId="55" borderId="14" xfId="653" applyFont="1" applyFill="1" applyBorder="1" applyAlignment="1">
      <alignment horizontal="center" vertical="center"/>
    </xf>
    <xf numFmtId="0" fontId="39" fillId="55" borderId="275" xfId="653" applyFont="1" applyFill="1" applyBorder="1" applyAlignment="1">
      <alignment horizontal="center" vertical="center"/>
    </xf>
    <xf numFmtId="3" fontId="102" fillId="64" borderId="232" xfId="0" applyNumberFormat="1" applyFont="1" applyFill="1" applyBorder="1" applyAlignment="1">
      <alignment vertical="center"/>
    </xf>
    <xf numFmtId="3" fontId="102" fillId="64" borderId="271" xfId="0" applyNumberFormat="1" applyFont="1" applyFill="1" applyBorder="1" applyAlignment="1">
      <alignment vertical="center"/>
    </xf>
    <xf numFmtId="3" fontId="102" fillId="64" borderId="15" xfId="0" applyNumberFormat="1" applyFont="1" applyFill="1" applyBorder="1" applyAlignment="1">
      <alignment vertical="center"/>
    </xf>
    <xf numFmtId="3" fontId="104" fillId="64" borderId="10" xfId="0" applyNumberFormat="1" applyFont="1" applyFill="1" applyBorder="1" applyAlignment="1">
      <alignment vertical="center"/>
    </xf>
    <xf numFmtId="3" fontId="104" fillId="64" borderId="0" xfId="0" applyNumberFormat="1" applyFont="1" applyFill="1" applyAlignment="1">
      <alignment vertical="center"/>
    </xf>
    <xf numFmtId="3" fontId="104" fillId="64" borderId="175" xfId="0" applyNumberFormat="1" applyFont="1" applyFill="1" applyBorder="1" applyAlignment="1">
      <alignment vertical="center"/>
    </xf>
    <xf numFmtId="3" fontId="104" fillId="64" borderId="153" xfId="0" applyNumberFormat="1" applyFont="1" applyFill="1" applyBorder="1"/>
    <xf numFmtId="3" fontId="104" fillId="64" borderId="115" xfId="0" applyNumberFormat="1" applyFont="1" applyFill="1" applyBorder="1"/>
    <xf numFmtId="3" fontId="104" fillId="64" borderId="239" xfId="0" applyNumberFormat="1" applyFont="1" applyFill="1" applyBorder="1"/>
    <xf numFmtId="3" fontId="39" fillId="55" borderId="107" xfId="653" applyNumberFormat="1" applyFont="1" applyFill="1" applyBorder="1" applyAlignment="1">
      <alignment vertical="center" wrapText="1"/>
    </xf>
    <xf numFmtId="3" fontId="39" fillId="55" borderId="266" xfId="653" applyNumberFormat="1" applyFont="1" applyFill="1" applyBorder="1" applyAlignment="1">
      <alignment vertical="center" wrapText="1"/>
    </xf>
    <xf numFmtId="0" fontId="102" fillId="55" borderId="12" xfId="0" applyFont="1" applyFill="1" applyBorder="1"/>
    <xf numFmtId="3" fontId="102" fillId="64" borderId="16" xfId="0" applyNumberFormat="1" applyFont="1" applyFill="1" applyBorder="1"/>
    <xf numFmtId="3" fontId="104" fillId="64" borderId="114" xfId="0" applyNumberFormat="1" applyFont="1" applyFill="1" applyBorder="1"/>
    <xf numFmtId="0" fontId="102" fillId="55" borderId="168" xfId="0" applyFont="1" applyFill="1" applyBorder="1"/>
    <xf numFmtId="0" fontId="102" fillId="55" borderId="113" xfId="0" applyFont="1" applyFill="1" applyBorder="1"/>
    <xf numFmtId="0" fontId="102" fillId="55" borderId="10" xfId="0" applyFont="1" applyFill="1" applyBorder="1"/>
    <xf numFmtId="0" fontId="102" fillId="55" borderId="271" xfId="0" applyFont="1" applyFill="1" applyBorder="1"/>
    <xf numFmtId="3" fontId="102" fillId="64" borderId="10" xfId="0" quotePrefix="1" applyNumberFormat="1" applyFont="1" applyFill="1" applyBorder="1"/>
    <xf numFmtId="0" fontId="117" fillId="55" borderId="247" xfId="0" applyFont="1" applyFill="1" applyBorder="1"/>
    <xf numFmtId="0" fontId="117" fillId="55" borderId="248" xfId="0" applyFont="1" applyFill="1" applyBorder="1"/>
    <xf numFmtId="0" fontId="117" fillId="55" borderId="247" xfId="0" applyFont="1" applyFill="1" applyBorder="1" applyAlignment="1">
      <alignment wrapText="1"/>
    </xf>
    <xf numFmtId="0" fontId="117" fillId="55" borderId="242" xfId="0" applyFont="1" applyFill="1" applyBorder="1" applyAlignment="1">
      <alignment wrapText="1"/>
    </xf>
    <xf numFmtId="0" fontId="104" fillId="0" borderId="299" xfId="0" applyFont="1" applyBorder="1" applyAlignment="1">
      <alignment horizontal="center" vertical="center"/>
    </xf>
    <xf numFmtId="3" fontId="102" fillId="55" borderId="113" xfId="0" applyNumberFormat="1" applyFont="1" applyFill="1" applyBorder="1" applyAlignment="1">
      <alignment vertical="center"/>
    </xf>
    <xf numFmtId="3" fontId="0" fillId="55" borderId="113" xfId="0" applyNumberFormat="1" applyFill="1" applyBorder="1" applyAlignment="1">
      <alignment vertical="center"/>
    </xf>
    <xf numFmtId="3" fontId="0" fillId="55" borderId="13" xfId="0" applyNumberFormat="1" applyFill="1" applyBorder="1" applyAlignment="1">
      <alignment vertical="center"/>
    </xf>
    <xf numFmtId="3" fontId="0" fillId="55" borderId="0" xfId="0" applyNumberFormat="1" applyFill="1" applyAlignment="1">
      <alignment vertical="center"/>
    </xf>
    <xf numFmtId="3" fontId="0" fillId="55" borderId="157" xfId="0" applyNumberFormat="1" applyFill="1" applyBorder="1" applyAlignment="1">
      <alignment vertical="center"/>
    </xf>
    <xf numFmtId="3" fontId="0" fillId="55" borderId="156" xfId="0" applyNumberFormat="1" applyFill="1" applyBorder="1" applyAlignment="1">
      <alignment vertical="center"/>
    </xf>
    <xf numFmtId="3" fontId="0" fillId="55" borderId="13" xfId="699" applyNumberFormat="1" applyFont="1" applyFill="1" applyBorder="1" applyAlignment="1">
      <alignment vertical="center"/>
    </xf>
    <xf numFmtId="0" fontId="18" fillId="0" borderId="300" xfId="483" applyBorder="1"/>
    <xf numFmtId="0" fontId="18" fillId="0" borderId="271" xfId="483" applyBorder="1"/>
    <xf numFmtId="17" fontId="47" fillId="55" borderId="0" xfId="483" quotePrefix="1" applyNumberFormat="1" applyFont="1" applyFill="1" applyAlignment="1">
      <alignment horizontal="center"/>
    </xf>
    <xf numFmtId="1" fontId="48" fillId="55" borderId="155" xfId="483" applyNumberFormat="1" applyFont="1" applyFill="1" applyBorder="1"/>
    <xf numFmtId="1" fontId="48" fillId="55" borderId="301" xfId="483" applyNumberFormat="1" applyFont="1" applyFill="1" applyBorder="1"/>
    <xf numFmtId="1" fontId="48" fillId="55" borderId="232" xfId="483" applyNumberFormat="1" applyFont="1" applyFill="1" applyBorder="1"/>
    <xf numFmtId="17" fontId="47" fillId="55" borderId="153" xfId="483" quotePrefix="1" applyNumberFormat="1" applyFont="1" applyFill="1" applyBorder="1" applyAlignment="1">
      <alignment horizontal="center"/>
    </xf>
    <xf numFmtId="3" fontId="104" fillId="64" borderId="300" xfId="0" applyNumberFormat="1" applyFont="1" applyFill="1" applyBorder="1"/>
    <xf numFmtId="3" fontId="102" fillId="64" borderId="300" xfId="0" applyNumberFormat="1" applyFont="1" applyFill="1" applyBorder="1"/>
    <xf numFmtId="1" fontId="104" fillId="64" borderId="300" xfId="0" applyNumberFormat="1" applyFont="1" applyFill="1" applyBorder="1"/>
    <xf numFmtId="0" fontId="0" fillId="0" borderId="292" xfId="0" applyBorder="1" applyAlignment="1">
      <alignment horizontal="left" indent="1"/>
    </xf>
    <xf numFmtId="1" fontId="102" fillId="64" borderId="300" xfId="0" applyNumberFormat="1" applyFont="1" applyFill="1" applyBorder="1"/>
    <xf numFmtId="0" fontId="0" fillId="0" borderId="293" xfId="0" applyBorder="1" applyAlignment="1">
      <alignment horizontal="left" indent="1"/>
    </xf>
    <xf numFmtId="1" fontId="102" fillId="64" borderId="271" xfId="0" applyNumberFormat="1" applyFont="1" applyFill="1" applyBorder="1"/>
    <xf numFmtId="0" fontId="102" fillId="55" borderId="247" xfId="0" applyFont="1" applyFill="1" applyBorder="1"/>
    <xf numFmtId="0" fontId="102" fillId="55" borderId="242" xfId="0" applyFont="1" applyFill="1" applyBorder="1"/>
    <xf numFmtId="0" fontId="102" fillId="55" borderId="248" xfId="0" applyFont="1" applyFill="1" applyBorder="1"/>
    <xf numFmtId="0" fontId="102" fillId="55" borderId="118" xfId="0" applyFont="1" applyFill="1" applyBorder="1"/>
    <xf numFmtId="0" fontId="102" fillId="55" borderId="35" xfId="0" applyFont="1" applyFill="1" applyBorder="1"/>
    <xf numFmtId="0" fontId="0" fillId="55" borderId="289" xfId="0" applyFill="1" applyBorder="1" applyAlignment="1">
      <alignment horizontal="left" indent="1"/>
    </xf>
    <xf numFmtId="0" fontId="0" fillId="55" borderId="290" xfId="0" applyFill="1" applyBorder="1" applyAlignment="1">
      <alignment horizontal="left" indent="1"/>
    </xf>
    <xf numFmtId="0" fontId="0" fillId="55" borderId="292" xfId="0" applyFill="1" applyBorder="1"/>
    <xf numFmtId="0" fontId="0" fillId="55" borderId="289" xfId="0" applyFill="1" applyBorder="1"/>
    <xf numFmtId="0" fontId="0" fillId="55" borderId="302" xfId="0" applyFill="1" applyBorder="1"/>
    <xf numFmtId="0" fontId="0" fillId="55" borderId="290" xfId="0" applyFill="1" applyBorder="1"/>
    <xf numFmtId="0" fontId="0" fillId="55" borderId="293" xfId="0" applyFill="1" applyBorder="1"/>
    <xf numFmtId="3" fontId="104" fillId="64" borderId="115" xfId="0" quotePrefix="1" applyNumberFormat="1" applyFont="1" applyFill="1" applyBorder="1"/>
    <xf numFmtId="0" fontId="0" fillId="55" borderId="307" xfId="0" applyFill="1" applyBorder="1"/>
    <xf numFmtId="0" fontId="17" fillId="55" borderId="174" xfId="653" applyFill="1" applyBorder="1" applyAlignment="1">
      <alignment vertical="center" wrapText="1"/>
    </xf>
    <xf numFmtId="0" fontId="0" fillId="55" borderId="174" xfId="0" applyFill="1" applyBorder="1"/>
    <xf numFmtId="3" fontId="39" fillId="55" borderId="161" xfId="653" applyNumberFormat="1" applyFont="1" applyFill="1" applyBorder="1" applyAlignment="1">
      <alignment vertical="center" wrapText="1"/>
    </xf>
    <xf numFmtId="3" fontId="39" fillId="55" borderId="308" xfId="653" applyNumberFormat="1" applyFont="1" applyFill="1" applyBorder="1" applyAlignment="1">
      <alignment vertical="center" wrapText="1"/>
    </xf>
    <xf numFmtId="3" fontId="104" fillId="64" borderId="112" xfId="0" applyNumberFormat="1" applyFont="1" applyFill="1" applyBorder="1"/>
    <xf numFmtId="3" fontId="39" fillId="55" borderId="109" xfId="653" applyNumberFormat="1" applyFont="1" applyFill="1" applyBorder="1" applyAlignment="1">
      <alignment vertical="center" wrapText="1"/>
    </xf>
    <xf numFmtId="3" fontId="104" fillId="64" borderId="153" xfId="0" quotePrefix="1" applyNumberFormat="1" applyFont="1" applyFill="1" applyBorder="1"/>
    <xf numFmtId="0" fontId="102" fillId="55" borderId="300" xfId="0" applyFont="1" applyFill="1" applyBorder="1"/>
    <xf numFmtId="3" fontId="0" fillId="55" borderId="300" xfId="699" applyNumberFormat="1" applyFont="1" applyFill="1" applyBorder="1" applyAlignment="1">
      <alignment vertical="center"/>
    </xf>
    <xf numFmtId="3" fontId="102" fillId="55" borderId="300" xfId="0" applyNumberFormat="1" applyFont="1" applyFill="1" applyBorder="1" applyAlignment="1">
      <alignment vertical="center"/>
    </xf>
    <xf numFmtId="3" fontId="39" fillId="0" borderId="313" xfId="0" applyNumberFormat="1" applyFont="1" applyBorder="1"/>
    <xf numFmtId="3" fontId="39" fillId="0" borderId="112" xfId="0" applyNumberFormat="1" applyFont="1" applyBorder="1"/>
    <xf numFmtId="3" fontId="104" fillId="0" borderId="165" xfId="0" applyNumberFormat="1" applyFont="1" applyBorder="1" applyAlignment="1">
      <alignment horizontal="right" vertical="center"/>
    </xf>
    <xf numFmtId="3" fontId="104" fillId="0" borderId="315" xfId="0" applyNumberFormat="1" applyFont="1" applyBorder="1" applyAlignment="1">
      <alignment horizontal="right" vertical="center"/>
    </xf>
    <xf numFmtId="0" fontId="0" fillId="55" borderId="113" xfId="0" applyFill="1" applyBorder="1" applyAlignment="1">
      <alignment horizontal="left" vertical="center"/>
    </xf>
    <xf numFmtId="0" fontId="0" fillId="55" borderId="271" xfId="0" applyFill="1" applyBorder="1" applyAlignment="1">
      <alignment horizontal="left" vertical="center"/>
    </xf>
    <xf numFmtId="3" fontId="0" fillId="55" borderId="16" xfId="0" applyNumberFormat="1" applyFill="1" applyBorder="1" applyAlignment="1">
      <alignment vertical="center"/>
    </xf>
    <xf numFmtId="3" fontId="83" fillId="0" borderId="300" xfId="653" applyNumberFormat="1" applyFont="1" applyBorder="1"/>
    <xf numFmtId="3" fontId="83" fillId="0" borderId="13" xfId="653" applyNumberFormat="1" applyFont="1" applyBorder="1"/>
    <xf numFmtId="3" fontId="102" fillId="0" borderId="113" xfId="0" applyNumberFormat="1" applyFont="1" applyBorder="1"/>
    <xf numFmtId="3" fontId="102" fillId="0" borderId="300" xfId="0" applyNumberFormat="1" applyFont="1" applyBorder="1"/>
    <xf numFmtId="17" fontId="17" fillId="0" borderId="157" xfId="483" quotePrefix="1" applyNumberFormat="1" applyFont="1" applyBorder="1"/>
    <xf numFmtId="17" fontId="17" fillId="0" borderId="13" xfId="483" quotePrefix="1" applyNumberFormat="1" applyFont="1" applyBorder="1"/>
    <xf numFmtId="17" fontId="17" fillId="0" borderId="15" xfId="483" quotePrefix="1" applyNumberFormat="1" applyFont="1" applyBorder="1"/>
    <xf numFmtId="0" fontId="39" fillId="0" borderId="271" xfId="483" applyFont="1" applyBorder="1" applyAlignment="1">
      <alignment horizontal="center"/>
    </xf>
    <xf numFmtId="3" fontId="83" fillId="55" borderId="301" xfId="0" applyNumberFormat="1" applyFont="1" applyFill="1" applyBorder="1" applyAlignment="1">
      <alignment horizontal="center"/>
    </xf>
    <xf numFmtId="167" fontId="83" fillId="55" borderId="0" xfId="0" applyNumberFormat="1" applyFont="1" applyFill="1" applyAlignment="1">
      <alignment horizontal="center"/>
    </xf>
    <xf numFmtId="0" fontId="83" fillId="55" borderId="113" xfId="0" applyFont="1" applyFill="1" applyBorder="1" applyAlignment="1">
      <alignment horizontal="left"/>
    </xf>
    <xf numFmtId="0" fontId="83" fillId="55" borderId="300" xfId="0" applyFont="1" applyFill="1" applyBorder="1" applyAlignment="1">
      <alignment horizontal="left"/>
    </xf>
    <xf numFmtId="0" fontId="83" fillId="55" borderId="271" xfId="0" applyFont="1" applyFill="1" applyBorder="1" applyAlignment="1">
      <alignment horizontal="left"/>
    </xf>
    <xf numFmtId="3" fontId="84" fillId="55" borderId="301" xfId="0" applyNumberFormat="1" applyFont="1" applyFill="1" applyBorder="1" applyAlignment="1">
      <alignment horizontal="center"/>
    </xf>
    <xf numFmtId="167" fontId="84" fillId="55" borderId="13" xfId="0" applyNumberFormat="1" applyFont="1" applyFill="1" applyBorder="1" applyAlignment="1">
      <alignment horizontal="center"/>
    </xf>
    <xf numFmtId="167" fontId="84" fillId="55" borderId="301" xfId="0" applyNumberFormat="1" applyFont="1" applyFill="1" applyBorder="1" applyAlignment="1">
      <alignment horizontal="center"/>
    </xf>
    <xf numFmtId="0" fontId="84" fillId="55" borderId="0" xfId="0" applyFont="1" applyFill="1" applyAlignment="1">
      <alignment horizontal="left"/>
    </xf>
    <xf numFmtId="167" fontId="84" fillId="55" borderId="157" xfId="0" applyNumberFormat="1" applyFont="1" applyFill="1" applyBorder="1" applyAlignment="1">
      <alignment horizontal="center"/>
    </xf>
    <xf numFmtId="171" fontId="84" fillId="55" borderId="15" xfId="0" applyNumberFormat="1" applyFont="1" applyFill="1" applyBorder="1" applyAlignment="1">
      <alignment horizontal="center" vertical="center"/>
    </xf>
    <xf numFmtId="9" fontId="18" fillId="55" borderId="0" xfId="628" applyFont="1" applyFill="1"/>
    <xf numFmtId="3" fontId="39" fillId="0" borderId="295" xfId="0" applyNumberFormat="1" applyFont="1" applyBorder="1"/>
    <xf numFmtId="3" fontId="39" fillId="0" borderId="15" xfId="0" applyNumberFormat="1" applyFont="1" applyBorder="1"/>
    <xf numFmtId="3" fontId="39" fillId="0" borderId="87" xfId="0" applyNumberFormat="1" applyFont="1" applyBorder="1"/>
    <xf numFmtId="3" fontId="102" fillId="55" borderId="156" xfId="0" applyNumberFormat="1" applyFont="1" applyFill="1" applyBorder="1" applyAlignment="1">
      <alignment horizontal="right" vertical="center"/>
    </xf>
    <xf numFmtId="3" fontId="102" fillId="55" borderId="156" xfId="0" applyNumberFormat="1" applyFont="1" applyFill="1" applyBorder="1" applyAlignment="1">
      <alignment vertical="center"/>
    </xf>
    <xf numFmtId="3" fontId="0" fillId="55" borderId="156" xfId="699" applyNumberFormat="1" applyFont="1" applyFill="1" applyBorder="1" applyAlignment="1">
      <alignment vertical="center"/>
    </xf>
    <xf numFmtId="3" fontId="102" fillId="55" borderId="87" xfId="0" applyNumberFormat="1" applyFont="1" applyFill="1" applyBorder="1" applyAlignment="1">
      <alignment horizontal="right" vertical="center"/>
    </xf>
    <xf numFmtId="3" fontId="0" fillId="55" borderId="87" xfId="0" applyNumberFormat="1" applyFill="1" applyBorder="1" applyAlignment="1">
      <alignment vertical="center"/>
    </xf>
    <xf numFmtId="3" fontId="102" fillId="55" borderId="87" xfId="0" applyNumberFormat="1" applyFont="1" applyFill="1" applyBorder="1" applyAlignment="1">
      <alignment vertical="center"/>
    </xf>
    <xf numFmtId="3" fontId="0" fillId="55" borderId="87" xfId="699" applyNumberFormat="1" applyFont="1" applyFill="1" applyBorder="1" applyAlignment="1">
      <alignment vertical="center"/>
    </xf>
    <xf numFmtId="3" fontId="0" fillId="55" borderId="15" xfId="0" applyNumberFormat="1" applyFill="1" applyBorder="1" applyAlignment="1">
      <alignment vertical="center"/>
    </xf>
    <xf numFmtId="3" fontId="102" fillId="55" borderId="113" xfId="0" applyNumberFormat="1" applyFont="1" applyFill="1" applyBorder="1" applyAlignment="1">
      <alignment horizontal="right" vertical="center"/>
    </xf>
    <xf numFmtId="3" fontId="102" fillId="55" borderId="271" xfId="0" applyNumberFormat="1" applyFont="1" applyFill="1" applyBorder="1" applyAlignment="1">
      <alignment horizontal="right" vertical="center"/>
    </xf>
    <xf numFmtId="3" fontId="0" fillId="55" borderId="271" xfId="0" applyNumberFormat="1" applyFill="1" applyBorder="1" applyAlignment="1">
      <alignment vertical="center"/>
    </xf>
    <xf numFmtId="3" fontId="102" fillId="55" borderId="271" xfId="0" applyNumberFormat="1" applyFont="1" applyFill="1" applyBorder="1" applyAlignment="1">
      <alignment vertical="center"/>
    </xf>
    <xf numFmtId="0" fontId="87" fillId="55" borderId="0" xfId="0" applyFont="1" applyFill="1" applyAlignment="1">
      <alignment horizontal="center"/>
    </xf>
    <xf numFmtId="0" fontId="89" fillId="55" borderId="0" xfId="0" applyFont="1" applyFill="1" applyAlignment="1">
      <alignment horizontal="center"/>
    </xf>
    <xf numFmtId="0" fontId="54" fillId="55" borderId="0" xfId="0" applyFont="1" applyFill="1" applyAlignment="1">
      <alignment horizontal="center"/>
    </xf>
    <xf numFmtId="0" fontId="60" fillId="0" borderId="0" xfId="0" applyFont="1" applyAlignment="1">
      <alignment horizontal="center"/>
    </xf>
    <xf numFmtId="0" fontId="105" fillId="55" borderId="0" xfId="0" applyFont="1" applyFill="1" applyAlignment="1">
      <alignment horizontal="left"/>
    </xf>
    <xf numFmtId="0" fontId="106" fillId="55" borderId="0" xfId="0" applyFont="1" applyFill="1" applyAlignment="1">
      <alignment horizontal="left"/>
    </xf>
    <xf numFmtId="0" fontId="60" fillId="55" borderId="0" xfId="0" applyFont="1" applyFill="1" applyAlignment="1">
      <alignment horizontal="center"/>
    </xf>
    <xf numFmtId="0" fontId="101" fillId="55" borderId="0" xfId="0" applyFont="1" applyFill="1" applyAlignment="1">
      <alignment horizontal="center"/>
    </xf>
    <xf numFmtId="17" fontId="85" fillId="0" borderId="0" xfId="0" quotePrefix="1" applyNumberFormat="1" applyFont="1" applyAlignment="1">
      <alignment horizontal="center"/>
    </xf>
    <xf numFmtId="0" fontId="85" fillId="0" borderId="0" xfId="0" applyFont="1" applyAlignment="1">
      <alignment horizontal="center"/>
    </xf>
    <xf numFmtId="0" fontId="39" fillId="55" borderId="0" xfId="498" applyFont="1" applyFill="1" applyAlignment="1">
      <alignment horizontal="center" vertical="center"/>
    </xf>
    <xf numFmtId="0" fontId="46" fillId="59" borderId="127" xfId="0" applyFont="1" applyFill="1" applyBorder="1" applyAlignment="1">
      <alignment horizontal="center" vertical="center" wrapText="1"/>
    </xf>
    <xf numFmtId="0" fontId="46" fillId="59" borderId="53" xfId="0" applyFont="1" applyFill="1" applyBorder="1" applyAlignment="1">
      <alignment horizontal="center" vertical="center" wrapText="1"/>
    </xf>
    <xf numFmtId="0" fontId="46" fillId="59" borderId="126" xfId="0" applyFont="1" applyFill="1" applyBorder="1" applyAlignment="1">
      <alignment horizontal="center" vertical="center" wrapText="1"/>
    </xf>
    <xf numFmtId="0" fontId="46" fillId="59" borderId="69" xfId="0" applyFont="1" applyFill="1" applyBorder="1" applyAlignment="1">
      <alignment horizontal="center" vertical="center" wrapText="1"/>
    </xf>
    <xf numFmtId="0" fontId="46" fillId="59" borderId="214" xfId="0" applyFont="1" applyFill="1" applyBorder="1" applyAlignment="1">
      <alignment horizontal="center" vertical="center" wrapText="1"/>
    </xf>
    <xf numFmtId="0" fontId="46" fillId="59" borderId="215" xfId="0" applyFont="1" applyFill="1" applyBorder="1" applyAlignment="1">
      <alignment horizontal="center" vertical="center" wrapText="1"/>
    </xf>
    <xf numFmtId="0" fontId="46" fillId="59" borderId="54" xfId="0" applyFont="1" applyFill="1" applyBorder="1" applyAlignment="1">
      <alignment horizontal="center" vertical="center" wrapText="1"/>
    </xf>
    <xf numFmtId="0" fontId="46" fillId="59" borderId="70" xfId="0" applyFont="1" applyFill="1" applyBorder="1" applyAlignment="1">
      <alignment horizontal="center" vertical="center" wrapText="1"/>
    </xf>
    <xf numFmtId="0" fontId="46" fillId="59" borderId="219" xfId="0" applyFont="1" applyFill="1" applyBorder="1" applyAlignment="1">
      <alignment horizontal="center" vertical="center" wrapText="1"/>
    </xf>
    <xf numFmtId="0" fontId="46" fillId="59" borderId="71" xfId="0" applyFont="1" applyFill="1" applyBorder="1" applyAlignment="1">
      <alignment horizontal="center" vertical="center" wrapText="1"/>
    </xf>
    <xf numFmtId="0" fontId="46" fillId="55" borderId="12" xfId="0" applyFont="1" applyFill="1" applyBorder="1" applyAlignment="1">
      <alignment horizontal="left" vertical="center" wrapText="1"/>
    </xf>
    <xf numFmtId="0" fontId="46" fillId="55" borderId="0" xfId="0" applyFont="1" applyFill="1" applyAlignment="1">
      <alignment horizontal="left" vertical="center" wrapText="1"/>
    </xf>
    <xf numFmtId="0" fontId="46" fillId="55" borderId="16" xfId="0" applyFont="1" applyFill="1" applyBorder="1" applyAlignment="1">
      <alignment horizontal="left" vertical="center" wrapText="1"/>
    </xf>
    <xf numFmtId="0" fontId="46" fillId="0" borderId="12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16" xfId="0" applyFont="1" applyBorder="1" applyAlignment="1">
      <alignment horizontal="left" vertical="center" wrapText="1"/>
    </xf>
    <xf numFmtId="0" fontId="47" fillId="0" borderId="17" xfId="0" applyFont="1" applyBorder="1" applyAlignment="1">
      <alignment vertical="distributed" wrapText="1"/>
    </xf>
    <xf numFmtId="0" fontId="47" fillId="0" borderId="18" xfId="0" applyFont="1" applyBorder="1" applyAlignment="1">
      <alignment vertical="distributed" wrapText="1"/>
    </xf>
    <xf numFmtId="0" fontId="47" fillId="0" borderId="19" xfId="0" applyFont="1" applyBorder="1" applyAlignment="1">
      <alignment vertical="distributed" wrapText="1"/>
    </xf>
    <xf numFmtId="0" fontId="47" fillId="0" borderId="12" xfId="0" applyFont="1" applyBorder="1" applyAlignment="1">
      <alignment vertical="distributed" wrapText="1"/>
    </xf>
    <xf numFmtId="0" fontId="47" fillId="0" borderId="0" xfId="0" applyFont="1" applyAlignment="1">
      <alignment vertical="distributed" wrapText="1"/>
    </xf>
    <xf numFmtId="0" fontId="47" fillId="0" borderId="16" xfId="0" applyFont="1" applyBorder="1" applyAlignment="1">
      <alignment vertical="distributed" wrapText="1"/>
    </xf>
    <xf numFmtId="0" fontId="46" fillId="59" borderId="216" xfId="0" applyFont="1" applyFill="1" applyBorder="1" applyAlignment="1">
      <alignment horizontal="center" vertical="center" wrapText="1"/>
    </xf>
    <xf numFmtId="0" fontId="46" fillId="59" borderId="143" xfId="0" applyFont="1" applyFill="1" applyBorder="1" applyAlignment="1">
      <alignment horizontal="center" vertical="center" wrapText="1"/>
    </xf>
    <xf numFmtId="0" fontId="46" fillId="59" borderId="146" xfId="0" applyFont="1" applyFill="1" applyBorder="1" applyAlignment="1">
      <alignment horizontal="center" vertical="center" wrapText="1"/>
    </xf>
    <xf numFmtId="0" fontId="46" fillId="59" borderId="142" xfId="0" applyFont="1" applyFill="1" applyBorder="1" applyAlignment="1">
      <alignment horizontal="center" vertical="center" wrapText="1"/>
    </xf>
    <xf numFmtId="0" fontId="46" fillId="59" borderId="12" xfId="0" applyFont="1" applyFill="1" applyBorder="1" applyAlignment="1">
      <alignment horizontal="center" vertical="center" wrapText="1"/>
    </xf>
    <xf numFmtId="0" fontId="46" fillId="59" borderId="73" xfId="0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distributed"/>
    </xf>
    <xf numFmtId="0" fontId="47" fillId="0" borderId="0" xfId="0" applyFont="1" applyAlignment="1">
      <alignment horizontal="left" vertical="distributed"/>
    </xf>
    <xf numFmtId="0" fontId="47" fillId="0" borderId="16" xfId="0" applyFont="1" applyBorder="1" applyAlignment="1">
      <alignment horizontal="left" vertical="distributed"/>
    </xf>
    <xf numFmtId="0" fontId="45" fillId="0" borderId="32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6" fillId="59" borderId="72" xfId="0" applyFont="1" applyFill="1" applyBorder="1" applyAlignment="1">
      <alignment horizontal="center" vertical="center" wrapText="1"/>
    </xf>
    <xf numFmtId="0" fontId="46" fillId="59" borderId="58" xfId="0" applyFont="1" applyFill="1" applyBorder="1" applyAlignment="1">
      <alignment horizontal="center" vertical="center" wrapText="1"/>
    </xf>
    <xf numFmtId="0" fontId="46" fillId="57" borderId="63" xfId="0" applyFont="1" applyFill="1" applyBorder="1" applyAlignment="1">
      <alignment horizontal="center" vertical="center" wrapText="1"/>
    </xf>
    <xf numFmtId="0" fontId="46" fillId="57" borderId="70" xfId="0" applyFont="1" applyFill="1" applyBorder="1" applyAlignment="1">
      <alignment horizontal="center" vertical="center" wrapText="1"/>
    </xf>
    <xf numFmtId="0" fontId="46" fillId="57" borderId="62" xfId="0" applyFont="1" applyFill="1" applyBorder="1" applyAlignment="1">
      <alignment horizontal="center" vertical="center" wrapText="1"/>
    </xf>
    <xf numFmtId="17" fontId="43" fillId="0" borderId="12" xfId="0" quotePrefix="1" applyNumberFormat="1" applyFont="1" applyBorder="1" applyAlignment="1">
      <alignment horizontal="center" vertical="center"/>
    </xf>
    <xf numFmtId="0" fontId="46" fillId="57" borderId="68" xfId="0" applyFont="1" applyFill="1" applyBorder="1" applyAlignment="1">
      <alignment horizontal="center" vertical="center" wrapText="1"/>
    </xf>
    <xf numFmtId="0" fontId="46" fillId="57" borderId="69" xfId="0" applyFont="1" applyFill="1" applyBorder="1" applyAlignment="1">
      <alignment horizontal="center" vertical="center" wrapText="1"/>
    </xf>
    <xf numFmtId="0" fontId="39" fillId="55" borderId="35" xfId="483" applyFont="1" applyFill="1" applyBorder="1" applyAlignment="1">
      <alignment horizontal="left" indent="1"/>
    </xf>
    <xf numFmtId="168" fontId="39" fillId="55" borderId="87" xfId="483" applyNumberFormat="1" applyFont="1" applyFill="1" applyBorder="1" applyAlignment="1">
      <alignment horizontal="left" indent="1"/>
    </xf>
    <xf numFmtId="0" fontId="39" fillId="55" borderId="12" xfId="483" applyFont="1" applyFill="1" applyBorder="1" applyAlignment="1">
      <alignment horizontal="center"/>
    </xf>
    <xf numFmtId="0" fontId="39" fillId="55" borderId="0" xfId="483" applyFont="1" applyFill="1" applyAlignment="1">
      <alignment horizontal="center"/>
    </xf>
    <xf numFmtId="0" fontId="39" fillId="55" borderId="16" xfId="483" applyFont="1" applyFill="1" applyBorder="1" applyAlignment="1">
      <alignment horizontal="center"/>
    </xf>
    <xf numFmtId="0" fontId="39" fillId="0" borderId="27" xfId="483" applyFont="1" applyBorder="1" applyAlignment="1">
      <alignment horizontal="center" vertical="center"/>
    </xf>
    <xf numFmtId="0" fontId="39" fillId="0" borderId="28" xfId="483" applyFont="1" applyBorder="1" applyAlignment="1">
      <alignment horizontal="center" vertical="center"/>
    </xf>
    <xf numFmtId="0" fontId="39" fillId="0" borderId="29" xfId="483" applyFont="1" applyBorder="1" applyAlignment="1">
      <alignment horizontal="center" vertical="center"/>
    </xf>
    <xf numFmtId="0" fontId="18" fillId="55" borderId="0" xfId="483" applyFill="1" applyAlignment="1">
      <alignment horizontal="left" vertical="center" wrapText="1"/>
    </xf>
    <xf numFmtId="0" fontId="39" fillId="55" borderId="27" xfId="483" applyFont="1" applyFill="1" applyBorder="1" applyAlignment="1">
      <alignment horizontal="center" vertical="center"/>
    </xf>
    <xf numFmtId="0" fontId="39" fillId="55" borderId="28" xfId="483" applyFont="1" applyFill="1" applyBorder="1" applyAlignment="1">
      <alignment horizontal="center" vertical="center"/>
    </xf>
    <xf numFmtId="0" fontId="39" fillId="55" borderId="29" xfId="483" applyFont="1" applyFill="1" applyBorder="1" applyAlignment="1">
      <alignment horizontal="center" vertical="center"/>
    </xf>
    <xf numFmtId="0" fontId="18" fillId="0" borderId="0" xfId="483" applyAlignment="1">
      <alignment horizontal="left" vertical="center" wrapText="1"/>
    </xf>
    <xf numFmtId="0" fontId="39" fillId="55" borderId="118" xfId="483" applyFont="1" applyFill="1" applyBorder="1" applyAlignment="1">
      <alignment horizontal="left" indent="1"/>
    </xf>
    <xf numFmtId="0" fontId="39" fillId="55" borderId="156" xfId="483" applyFont="1" applyFill="1" applyBorder="1" applyAlignment="1">
      <alignment horizontal="left" indent="1"/>
    </xf>
    <xf numFmtId="0" fontId="39" fillId="55" borderId="12" xfId="483" applyFont="1" applyFill="1" applyBorder="1" applyAlignment="1">
      <alignment horizontal="center" vertical="center"/>
    </xf>
    <xf numFmtId="0" fontId="39" fillId="55" borderId="0" xfId="483" applyFont="1" applyFill="1" applyAlignment="1">
      <alignment horizontal="center" vertical="center"/>
    </xf>
    <xf numFmtId="0" fontId="39" fillId="55" borderId="16" xfId="483" applyFont="1" applyFill="1" applyBorder="1" applyAlignment="1">
      <alignment horizontal="center" vertical="center"/>
    </xf>
    <xf numFmtId="0" fontId="84" fillId="58" borderId="111" xfId="483" applyFont="1" applyFill="1" applyBorder="1" applyAlignment="1">
      <alignment horizontal="center"/>
    </xf>
    <xf numFmtId="0" fontId="84" fillId="58" borderId="115" xfId="483" applyFont="1" applyFill="1" applyBorder="1" applyAlignment="1">
      <alignment horizontal="center"/>
    </xf>
    <xf numFmtId="0" fontId="84" fillId="58" borderId="112" xfId="483" applyFont="1" applyFill="1" applyBorder="1" applyAlignment="1">
      <alignment horizontal="center"/>
    </xf>
    <xf numFmtId="0" fontId="18" fillId="0" borderId="153" xfId="483" applyBorder="1" applyAlignment="1">
      <alignment horizontal="center"/>
    </xf>
    <xf numFmtId="0" fontId="98" fillId="0" borderId="156" xfId="483" applyFont="1" applyBorder="1" applyAlignment="1">
      <alignment horizontal="center"/>
    </xf>
    <xf numFmtId="0" fontId="98" fillId="0" borderId="157" xfId="483" applyFont="1" applyBorder="1" applyAlignment="1">
      <alignment horizontal="center"/>
    </xf>
    <xf numFmtId="0" fontId="98" fillId="0" borderId="155" xfId="483" applyFont="1" applyBorder="1" applyAlignment="1">
      <alignment horizontal="center"/>
    </xf>
    <xf numFmtId="0" fontId="98" fillId="0" borderId="14" xfId="483" applyFont="1" applyBorder="1" applyAlignment="1">
      <alignment horizontal="center"/>
    </xf>
    <xf numFmtId="0" fontId="98" fillId="0" borderId="0" xfId="483" applyFont="1" applyAlignment="1">
      <alignment horizontal="center"/>
    </xf>
    <xf numFmtId="0" fontId="98" fillId="0" borderId="13" xfId="483" applyFont="1" applyBorder="1" applyAlignment="1">
      <alignment horizontal="center"/>
    </xf>
    <xf numFmtId="0" fontId="39" fillId="0" borderId="111" xfId="483" applyFont="1" applyBorder="1" applyAlignment="1">
      <alignment horizontal="center"/>
    </xf>
    <xf numFmtId="0" fontId="39" fillId="0" borderId="115" xfId="483" applyFont="1" applyBorder="1" applyAlignment="1">
      <alignment horizontal="center"/>
    </xf>
    <xf numFmtId="0" fontId="39" fillId="0" borderId="112" xfId="483" applyFont="1" applyBorder="1" applyAlignment="1">
      <alignment horizontal="center"/>
    </xf>
    <xf numFmtId="17" fontId="39" fillId="55" borderId="73" xfId="483" quotePrefix="1" applyNumberFormat="1" applyFont="1" applyFill="1" applyBorder="1" applyAlignment="1">
      <alignment horizontal="center"/>
    </xf>
    <xf numFmtId="0" fontId="39" fillId="55" borderId="74" xfId="483" applyFont="1" applyFill="1" applyBorder="1" applyAlignment="1">
      <alignment horizontal="center"/>
    </xf>
    <xf numFmtId="0" fontId="39" fillId="55" borderId="75" xfId="483" applyFont="1" applyFill="1" applyBorder="1" applyAlignment="1">
      <alignment horizontal="center"/>
    </xf>
    <xf numFmtId="0" fontId="18" fillId="55" borderId="156" xfId="483" applyFill="1" applyBorder="1" applyAlignment="1">
      <alignment horizontal="left" indent="1"/>
    </xf>
    <xf numFmtId="0" fontId="39" fillId="55" borderId="73" xfId="483" applyFont="1" applyFill="1" applyBorder="1" applyAlignment="1">
      <alignment horizontal="center"/>
    </xf>
    <xf numFmtId="0" fontId="46" fillId="55" borderId="0" xfId="483" applyFont="1" applyFill="1" applyAlignment="1">
      <alignment horizontal="center"/>
    </xf>
    <xf numFmtId="0" fontId="38" fillId="0" borderId="0" xfId="483" applyFont="1" applyAlignment="1">
      <alignment horizontal="left"/>
    </xf>
    <xf numFmtId="0" fontId="18" fillId="0" borderId="0" xfId="483" applyAlignment="1">
      <alignment horizontal="center"/>
    </xf>
    <xf numFmtId="0" fontId="17" fillId="55" borderId="249" xfId="0" applyFont="1" applyFill="1" applyBorder="1" applyAlignment="1">
      <alignment horizontal="left"/>
    </xf>
    <xf numFmtId="0" fontId="17" fillId="55" borderId="115" xfId="0" applyFont="1" applyFill="1" applyBorder="1" applyAlignment="1">
      <alignment horizontal="left"/>
    </xf>
    <xf numFmtId="0" fontId="17" fillId="55" borderId="239" xfId="0" applyFont="1" applyFill="1" applyBorder="1" applyAlignment="1">
      <alignment horizontal="left"/>
    </xf>
    <xf numFmtId="0" fontId="17" fillId="55" borderId="286" xfId="0" applyFont="1" applyFill="1" applyBorder="1" applyAlignment="1">
      <alignment horizontal="left" vertical="center"/>
    </xf>
    <xf numFmtId="0" fontId="17" fillId="55" borderId="287" xfId="0" applyFont="1" applyFill="1" applyBorder="1" applyAlignment="1">
      <alignment horizontal="left" vertical="center"/>
    </xf>
    <xf numFmtId="0" fontId="17" fillId="55" borderId="288" xfId="0" applyFont="1" applyFill="1" applyBorder="1" applyAlignment="1">
      <alignment horizontal="left" vertical="center"/>
    </xf>
    <xf numFmtId="0" fontId="84" fillId="55" borderId="27" xfId="0" applyFont="1" applyFill="1" applyBorder="1" applyAlignment="1">
      <alignment horizontal="center"/>
    </xf>
    <xf numFmtId="0" fontId="84" fillId="55" borderId="28" xfId="0" applyFont="1" applyFill="1" applyBorder="1" applyAlignment="1">
      <alignment horizontal="center"/>
    </xf>
    <xf numFmtId="0" fontId="84" fillId="55" borderId="29" xfId="0" applyFont="1" applyFill="1" applyBorder="1" applyAlignment="1">
      <alignment horizontal="center"/>
    </xf>
    <xf numFmtId="0" fontId="84" fillId="55" borderId="283" xfId="0" applyFont="1" applyFill="1" applyBorder="1" applyAlignment="1">
      <alignment horizontal="center"/>
    </xf>
    <xf numFmtId="0" fontId="84" fillId="55" borderId="284" xfId="0" applyFont="1" applyFill="1" applyBorder="1" applyAlignment="1">
      <alignment horizontal="center"/>
    </xf>
    <xf numFmtId="0" fontId="84" fillId="55" borderId="285" xfId="0" applyFont="1" applyFill="1" applyBorder="1" applyAlignment="1">
      <alignment horizontal="center"/>
    </xf>
    <xf numFmtId="0" fontId="39" fillId="0" borderId="15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264" xfId="0" applyFont="1" applyBorder="1" applyAlignment="1">
      <alignment horizontal="center" vertical="center"/>
    </xf>
    <xf numFmtId="0" fontId="39" fillId="55" borderId="10" xfId="0" applyFont="1" applyFill="1" applyBorder="1" applyAlignment="1">
      <alignment horizontal="center" vertical="center"/>
    </xf>
    <xf numFmtId="0" fontId="39" fillId="55" borderId="11" xfId="0" applyFont="1" applyFill="1" applyBorder="1" applyAlignment="1">
      <alignment horizontal="center" vertical="center"/>
    </xf>
    <xf numFmtId="0" fontId="39" fillId="55" borderId="248" xfId="0" applyFont="1" applyFill="1" applyBorder="1" applyAlignment="1">
      <alignment horizontal="center" vertical="center"/>
    </xf>
    <xf numFmtId="0" fontId="39" fillId="55" borderId="249" xfId="0" applyFont="1" applyFill="1" applyBorder="1" applyAlignment="1">
      <alignment horizontal="center" vertical="center"/>
    </xf>
    <xf numFmtId="0" fontId="39" fillId="55" borderId="243" xfId="0" applyFont="1" applyFill="1" applyBorder="1" applyAlignment="1">
      <alignment horizontal="center" vertical="center"/>
    </xf>
    <xf numFmtId="0" fontId="39" fillId="55" borderId="113" xfId="0" applyFont="1" applyFill="1" applyBorder="1" applyAlignment="1">
      <alignment horizontal="center" vertical="center"/>
    </xf>
    <xf numFmtId="0" fontId="39" fillId="55" borderId="111" xfId="0" applyFont="1" applyFill="1" applyBorder="1" applyAlignment="1">
      <alignment horizontal="center" vertical="center"/>
    </xf>
    <xf numFmtId="0" fontId="39" fillId="55" borderId="115" xfId="0" applyFont="1" applyFill="1" applyBorder="1" applyAlignment="1">
      <alignment horizontal="center" vertical="center"/>
    </xf>
    <xf numFmtId="0" fontId="39" fillId="55" borderId="112" xfId="0" applyFont="1" applyFill="1" applyBorder="1" applyAlignment="1">
      <alignment horizontal="center" vertical="center"/>
    </xf>
    <xf numFmtId="0" fontId="39" fillId="0" borderId="115" xfId="0" applyFont="1" applyBorder="1" applyAlignment="1">
      <alignment horizontal="center" vertical="center"/>
    </xf>
    <xf numFmtId="0" fontId="39" fillId="0" borderId="239" xfId="0" applyFont="1" applyBorder="1" applyAlignment="1">
      <alignment horizontal="center" vertical="center"/>
    </xf>
    <xf numFmtId="0" fontId="17" fillId="55" borderId="155" xfId="653" applyFill="1" applyBorder="1" applyAlignment="1">
      <alignment horizontal="center" vertical="center" wrapText="1"/>
    </xf>
    <xf numFmtId="0" fontId="17" fillId="55" borderId="301" xfId="653" applyFill="1" applyBorder="1" applyAlignment="1">
      <alignment horizontal="center" vertical="center" wrapText="1"/>
    </xf>
    <xf numFmtId="0" fontId="17" fillId="55" borderId="232" xfId="653" applyFill="1" applyBorder="1" applyAlignment="1">
      <alignment horizontal="center" vertical="center" wrapText="1"/>
    </xf>
    <xf numFmtId="0" fontId="17" fillId="55" borderId="113" xfId="653" applyFill="1" applyBorder="1" applyAlignment="1">
      <alignment horizontal="center" vertical="center" wrapText="1"/>
    </xf>
    <xf numFmtId="0" fontId="17" fillId="55" borderId="300" xfId="653" applyFill="1" applyBorder="1" applyAlignment="1">
      <alignment horizontal="center" vertical="center" wrapText="1"/>
    </xf>
    <xf numFmtId="0" fontId="17" fillId="55" borderId="271" xfId="653" applyFill="1" applyBorder="1" applyAlignment="1">
      <alignment horizontal="center" vertical="center" wrapText="1"/>
    </xf>
    <xf numFmtId="0" fontId="17" fillId="55" borderId="176" xfId="653" applyFill="1" applyBorder="1" applyAlignment="1">
      <alignment horizontal="left" vertical="center"/>
    </xf>
    <xf numFmtId="0" fontId="17" fillId="55" borderId="177" xfId="653" applyFill="1" applyBorder="1" applyAlignment="1">
      <alignment horizontal="left" vertical="center"/>
    </xf>
    <xf numFmtId="0" fontId="17" fillId="55" borderId="178" xfId="653" applyFill="1" applyBorder="1" applyAlignment="1">
      <alignment horizontal="left" vertical="center"/>
    </xf>
    <xf numFmtId="0" fontId="39" fillId="55" borderId="254" xfId="653" applyFont="1" applyFill="1" applyBorder="1" applyAlignment="1">
      <alignment horizontal="center" vertical="center"/>
    </xf>
    <xf numFmtId="0" fontId="39" fillId="55" borderId="255" xfId="653" applyFont="1" applyFill="1" applyBorder="1" applyAlignment="1">
      <alignment horizontal="center" vertical="center"/>
    </xf>
    <xf numFmtId="0" fontId="39" fillId="55" borderId="256" xfId="653" applyFont="1" applyFill="1" applyBorder="1" applyAlignment="1">
      <alignment horizontal="center" vertical="center"/>
    </xf>
    <xf numFmtId="0" fontId="39" fillId="55" borderId="283" xfId="653" applyFont="1" applyFill="1" applyBorder="1" applyAlignment="1">
      <alignment horizontal="center" vertical="center"/>
    </xf>
    <xf numFmtId="0" fontId="39" fillId="55" borderId="284" xfId="653" applyFont="1" applyFill="1" applyBorder="1" applyAlignment="1">
      <alignment horizontal="center" vertical="center"/>
    </xf>
    <xf numFmtId="0" fontId="39" fillId="55" borderId="285" xfId="653" applyFont="1" applyFill="1" applyBorder="1" applyAlignment="1">
      <alignment horizontal="center" vertical="center"/>
    </xf>
    <xf numFmtId="0" fontId="39" fillId="55" borderId="149" xfId="653" applyFont="1" applyFill="1" applyBorder="1" applyAlignment="1">
      <alignment horizontal="center" vertical="center"/>
    </xf>
    <xf numFmtId="0" fontId="39" fillId="55" borderId="87" xfId="653" applyFont="1" applyFill="1" applyBorder="1" applyAlignment="1">
      <alignment horizontal="center" vertical="center"/>
    </xf>
    <xf numFmtId="0" fontId="39" fillId="55" borderId="223" xfId="653" applyFont="1" applyFill="1" applyBorder="1" applyAlignment="1">
      <alignment horizontal="center" vertical="center"/>
    </xf>
    <xf numFmtId="0" fontId="39" fillId="55" borderId="245" xfId="653" applyFont="1" applyFill="1" applyBorder="1" applyAlignment="1">
      <alignment horizontal="center" vertical="center"/>
    </xf>
    <xf numFmtId="0" fontId="39" fillId="55" borderId="65" xfId="653" applyFont="1" applyFill="1" applyBorder="1" applyAlignment="1">
      <alignment horizontal="center" vertical="center" wrapText="1"/>
    </xf>
    <xf numFmtId="0" fontId="39" fillId="55" borderId="76" xfId="653" applyFont="1" applyFill="1" applyBorder="1" applyAlignment="1">
      <alignment horizontal="center" vertical="center" wrapText="1"/>
    </xf>
    <xf numFmtId="0" fontId="39" fillId="0" borderId="110" xfId="653" applyFont="1" applyBorder="1" applyAlignment="1">
      <alignment horizontal="center" vertical="center"/>
    </xf>
    <xf numFmtId="0" fontId="39" fillId="0" borderId="77" xfId="653" applyFont="1" applyBorder="1" applyAlignment="1">
      <alignment horizontal="center" vertical="center"/>
    </xf>
    <xf numFmtId="0" fontId="39" fillId="55" borderId="249" xfId="653" applyFont="1" applyFill="1" applyBorder="1" applyAlignment="1">
      <alignment horizontal="center"/>
    </xf>
    <xf numFmtId="0" fontId="39" fillId="55" borderId="115" xfId="653" applyFont="1" applyFill="1" applyBorder="1" applyAlignment="1">
      <alignment horizontal="center"/>
    </xf>
    <xf numFmtId="0" fontId="39" fillId="55" borderId="112" xfId="653" applyFont="1" applyFill="1" applyBorder="1" applyAlignment="1">
      <alignment horizontal="center"/>
    </xf>
    <xf numFmtId="0" fontId="39" fillId="55" borderId="291" xfId="653" applyFont="1" applyFill="1" applyBorder="1" applyAlignment="1">
      <alignment horizontal="center"/>
    </xf>
    <xf numFmtId="0" fontId="39" fillId="55" borderId="172" xfId="653" applyFont="1" applyFill="1" applyBorder="1" applyAlignment="1">
      <alignment horizontal="center"/>
    </xf>
    <xf numFmtId="0" fontId="39" fillId="55" borderId="173" xfId="653" applyFont="1" applyFill="1" applyBorder="1" applyAlignment="1">
      <alignment horizontal="center"/>
    </xf>
    <xf numFmtId="0" fontId="39" fillId="55" borderId="261" xfId="653" applyFont="1" applyFill="1" applyBorder="1" applyAlignment="1">
      <alignment horizontal="center"/>
    </xf>
    <xf numFmtId="0" fontId="39" fillId="55" borderId="18" xfId="653" applyFont="1" applyFill="1" applyBorder="1" applyAlignment="1">
      <alignment horizontal="center"/>
    </xf>
    <xf numFmtId="0" fontId="39" fillId="55" borderId="190" xfId="653" applyFont="1" applyFill="1" applyBorder="1" applyAlignment="1">
      <alignment horizontal="center"/>
    </xf>
    <xf numFmtId="0" fontId="39" fillId="0" borderId="111" xfId="653" applyFont="1" applyBorder="1" applyAlignment="1">
      <alignment horizontal="center" vertical="center"/>
    </xf>
    <xf numFmtId="0" fontId="39" fillId="0" borderId="112" xfId="653" applyFont="1" applyBorder="1" applyAlignment="1">
      <alignment horizontal="center" vertical="center"/>
    </xf>
    <xf numFmtId="0" fontId="39" fillId="0" borderId="113" xfId="653" applyFont="1" applyBorder="1" applyAlignment="1">
      <alignment horizontal="center" vertical="center"/>
    </xf>
    <xf numFmtId="0" fontId="39" fillId="0" borderId="11" xfId="653" applyFont="1" applyBorder="1" applyAlignment="1">
      <alignment horizontal="center" vertical="center"/>
    </xf>
    <xf numFmtId="0" fontId="17" fillId="55" borderId="222" xfId="653" applyFill="1" applyBorder="1" applyAlignment="1">
      <alignment horizontal="center" vertical="center" wrapText="1"/>
    </xf>
    <xf numFmtId="0" fontId="17" fillId="55" borderId="14" xfId="653" applyFill="1" applyBorder="1" applyAlignment="1">
      <alignment horizontal="center" vertical="center" wrapText="1"/>
    </xf>
    <xf numFmtId="0" fontId="17" fillId="55" borderId="10" xfId="653" applyFill="1" applyBorder="1" applyAlignment="1">
      <alignment horizontal="center" vertical="center" wrapText="1"/>
    </xf>
    <xf numFmtId="0" fontId="17" fillId="55" borderId="11" xfId="653" applyFill="1" applyBorder="1" applyAlignment="1">
      <alignment horizontal="center" vertical="center" wrapText="1"/>
    </xf>
    <xf numFmtId="0" fontId="39" fillId="0" borderId="239" xfId="653" applyFont="1" applyBorder="1" applyAlignment="1">
      <alignment horizontal="center" vertical="center"/>
    </xf>
    <xf numFmtId="0" fontId="39" fillId="55" borderId="174" xfId="653" applyFont="1" applyFill="1" applyBorder="1" applyAlignment="1">
      <alignment horizontal="center"/>
    </xf>
    <xf numFmtId="0" fontId="39" fillId="55" borderId="0" xfId="653" applyFont="1" applyFill="1" applyAlignment="1">
      <alignment horizontal="center"/>
    </xf>
    <xf numFmtId="0" fontId="39" fillId="55" borderId="143" xfId="653" applyFont="1" applyFill="1" applyBorder="1" applyAlignment="1">
      <alignment horizontal="center"/>
    </xf>
    <xf numFmtId="0" fontId="0" fillId="55" borderId="167" xfId="653" applyFont="1" applyFill="1" applyBorder="1" applyAlignment="1">
      <alignment horizontal="center" vertical="center" wrapText="1"/>
    </xf>
    <xf numFmtId="0" fontId="0" fillId="55" borderId="168" xfId="653" applyFont="1" applyFill="1" applyBorder="1" applyAlignment="1">
      <alignment horizontal="center" vertical="center" wrapText="1"/>
    </xf>
    <xf numFmtId="0" fontId="0" fillId="55" borderId="295" xfId="653" applyFont="1" applyFill="1" applyBorder="1" applyAlignment="1">
      <alignment horizontal="center" vertical="center" wrapText="1"/>
    </xf>
    <xf numFmtId="0" fontId="0" fillId="55" borderId="171" xfId="653" applyFont="1" applyFill="1" applyBorder="1" applyAlignment="1">
      <alignment horizontal="center" vertical="center" wrapText="1"/>
    </xf>
    <xf numFmtId="0" fontId="0" fillId="55" borderId="143" xfId="653" applyFont="1" applyFill="1" applyBorder="1" applyAlignment="1">
      <alignment horizontal="center" vertical="center" wrapText="1"/>
    </xf>
    <xf numFmtId="0" fontId="0" fillId="55" borderId="303" xfId="653" applyFont="1" applyFill="1" applyBorder="1" applyAlignment="1">
      <alignment horizontal="center" vertical="center" wrapText="1"/>
    </xf>
    <xf numFmtId="0" fontId="39" fillId="55" borderId="252" xfId="653" applyFont="1" applyFill="1" applyBorder="1" applyAlignment="1">
      <alignment horizontal="center" vertical="center"/>
    </xf>
    <xf numFmtId="0" fontId="39" fillId="55" borderId="28" xfId="653" applyFont="1" applyFill="1" applyBorder="1" applyAlignment="1">
      <alignment horizontal="center" vertical="center"/>
    </xf>
    <xf numFmtId="0" fontId="39" fillId="55" borderId="253" xfId="653" applyFont="1" applyFill="1" applyBorder="1" applyAlignment="1">
      <alignment horizontal="center" vertical="center"/>
    </xf>
    <xf numFmtId="0" fontId="39" fillId="55" borderId="102" xfId="653" applyFont="1" applyFill="1" applyBorder="1" applyAlignment="1">
      <alignment horizontal="center" vertical="center"/>
    </xf>
    <xf numFmtId="0" fontId="39" fillId="55" borderId="33" xfId="653" applyFont="1" applyFill="1" applyBorder="1" applyAlignment="1">
      <alignment horizontal="center" vertical="center"/>
    </xf>
    <xf numFmtId="0" fontId="39" fillId="55" borderId="103" xfId="653" applyFont="1" applyFill="1" applyBorder="1" applyAlignment="1">
      <alignment horizontal="center" vertical="center"/>
    </xf>
    <xf numFmtId="0" fontId="39" fillId="55" borderId="268" xfId="653" applyFont="1" applyFill="1" applyBorder="1" applyAlignment="1">
      <alignment horizontal="center" vertical="center"/>
    </xf>
    <xf numFmtId="0" fontId="39" fillId="55" borderId="13" xfId="653" applyFont="1" applyFill="1" applyBorder="1" applyAlignment="1">
      <alignment horizontal="center"/>
    </xf>
    <xf numFmtId="0" fontId="39" fillId="55" borderId="267" xfId="0" applyFont="1" applyFill="1" applyBorder="1" applyAlignment="1">
      <alignment horizontal="center" vertical="center"/>
    </xf>
    <xf numFmtId="0" fontId="39" fillId="55" borderId="101" xfId="653" applyFont="1" applyFill="1" applyBorder="1" applyAlignment="1">
      <alignment horizontal="center" vertical="center" wrapText="1"/>
    </xf>
    <xf numFmtId="0" fontId="17" fillId="0" borderId="113" xfId="653" applyBorder="1" applyAlignment="1">
      <alignment horizontal="center" vertical="center" wrapText="1"/>
    </xf>
    <xf numFmtId="0" fontId="17" fillId="0" borderId="300" xfId="653" applyBorder="1" applyAlignment="1">
      <alignment horizontal="center" vertical="center" wrapText="1"/>
    </xf>
    <xf numFmtId="0" fontId="17" fillId="0" borderId="271" xfId="653" applyBorder="1" applyAlignment="1">
      <alignment horizontal="center" vertical="center" wrapText="1"/>
    </xf>
    <xf numFmtId="0" fontId="39" fillId="0" borderId="260" xfId="0" applyFont="1" applyBorder="1" applyAlignment="1">
      <alignment horizontal="center"/>
    </xf>
    <xf numFmtId="0" fontId="39" fillId="0" borderId="87" xfId="0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17" fillId="55" borderId="169" xfId="653" applyFill="1" applyBorder="1" applyAlignment="1">
      <alignment horizontal="center" vertical="center" wrapText="1"/>
    </xf>
    <xf numFmtId="0" fontId="17" fillId="55" borderId="202" xfId="653" applyFill="1" applyBorder="1" applyAlignment="1">
      <alignment horizontal="center" vertical="center" wrapText="1"/>
    </xf>
    <xf numFmtId="0" fontId="17" fillId="55" borderId="304" xfId="653" applyFill="1" applyBorder="1" applyAlignment="1">
      <alignment horizontal="center" vertical="center" wrapText="1"/>
    </xf>
    <xf numFmtId="0" fontId="17" fillId="55" borderId="167" xfId="653" applyFill="1" applyBorder="1" applyAlignment="1">
      <alignment horizontal="center" vertical="center" wrapText="1"/>
    </xf>
    <xf numFmtId="0" fontId="17" fillId="55" borderId="168" xfId="653" applyFill="1" applyBorder="1" applyAlignment="1">
      <alignment horizontal="center" vertical="center" wrapText="1"/>
    </xf>
    <xf numFmtId="0" fontId="17" fillId="55" borderId="295" xfId="653" applyFill="1" applyBorder="1" applyAlignment="1">
      <alignment horizontal="center" vertical="center" wrapText="1"/>
    </xf>
    <xf numFmtId="0" fontId="39" fillId="55" borderId="265" xfId="653" applyFont="1" applyFill="1" applyBorder="1" applyAlignment="1">
      <alignment horizontal="center"/>
    </xf>
    <xf numFmtId="0" fontId="39" fillId="55" borderId="98" xfId="653" applyFont="1" applyFill="1" applyBorder="1" applyAlignment="1">
      <alignment horizontal="center"/>
    </xf>
    <xf numFmtId="0" fontId="39" fillId="55" borderId="104" xfId="653" applyFont="1" applyFill="1" applyBorder="1" applyAlignment="1">
      <alignment horizontal="center"/>
    </xf>
    <xf numFmtId="0" fontId="17" fillId="55" borderId="294" xfId="653" applyFill="1" applyBorder="1" applyAlignment="1">
      <alignment horizontal="center" vertical="center" wrapText="1"/>
    </xf>
    <xf numFmtId="0" fontId="17" fillId="55" borderId="157" xfId="653" applyFill="1" applyBorder="1" applyAlignment="1">
      <alignment horizontal="center" vertical="center" wrapText="1"/>
    </xf>
    <xf numFmtId="0" fontId="17" fillId="55" borderId="13" xfId="653" applyFill="1" applyBorder="1" applyAlignment="1">
      <alignment horizontal="center" vertical="center" wrapText="1"/>
    </xf>
    <xf numFmtId="0" fontId="17" fillId="55" borderId="15" xfId="653" applyFill="1" applyBorder="1" applyAlignment="1">
      <alignment horizontal="center" vertical="center" wrapText="1"/>
    </xf>
    <xf numFmtId="0" fontId="39" fillId="55" borderId="260" xfId="653" applyFont="1" applyFill="1" applyBorder="1" applyAlignment="1">
      <alignment horizontal="center"/>
    </xf>
    <xf numFmtId="0" fontId="39" fillId="55" borderId="87" xfId="653" applyFont="1" applyFill="1" applyBorder="1" applyAlignment="1">
      <alignment horizontal="center"/>
    </xf>
    <xf numFmtId="0" fontId="39" fillId="55" borderId="15" xfId="653" applyFont="1" applyFill="1" applyBorder="1" applyAlignment="1">
      <alignment horizontal="center"/>
    </xf>
    <xf numFmtId="0" fontId="17" fillId="55" borderId="165" xfId="653" applyFill="1" applyBorder="1" applyAlignment="1">
      <alignment horizontal="center" vertical="center" wrapText="1"/>
    </xf>
    <xf numFmtId="0" fontId="17" fillId="55" borderId="143" xfId="653" applyFill="1" applyBorder="1" applyAlignment="1">
      <alignment horizontal="center" vertical="center" wrapText="1"/>
    </xf>
    <xf numFmtId="0" fontId="17" fillId="55" borderId="173" xfId="653" applyFill="1" applyBorder="1" applyAlignment="1">
      <alignment horizontal="center" vertical="center" wrapText="1"/>
    </xf>
    <xf numFmtId="0" fontId="0" fillId="55" borderId="165" xfId="653" applyFont="1" applyFill="1" applyBorder="1" applyAlignment="1">
      <alignment horizontal="center" vertical="center" wrapText="1"/>
    </xf>
    <xf numFmtId="0" fontId="0" fillId="55" borderId="173" xfId="653" applyFont="1" applyFill="1" applyBorder="1" applyAlignment="1">
      <alignment horizontal="center" vertical="center" wrapText="1"/>
    </xf>
    <xf numFmtId="0" fontId="17" fillId="0" borderId="10" xfId="653" applyBorder="1" applyAlignment="1">
      <alignment horizontal="center" vertical="center" wrapText="1"/>
    </xf>
    <xf numFmtId="0" fontId="17" fillId="0" borderId="11" xfId="653" applyBorder="1" applyAlignment="1">
      <alignment horizontal="center" vertical="center" wrapText="1"/>
    </xf>
    <xf numFmtId="0" fontId="39" fillId="0" borderId="249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13" xfId="0" applyFont="1" applyBorder="1" applyAlignment="1">
      <alignment horizontal="center"/>
    </xf>
    <xf numFmtId="0" fontId="17" fillId="0" borderId="184" xfId="653" applyBorder="1" applyAlignment="1">
      <alignment horizontal="center" vertical="center" wrapText="1"/>
    </xf>
    <xf numFmtId="0" fontId="17" fillId="0" borderId="185" xfId="653" applyBorder="1" applyAlignment="1">
      <alignment horizontal="center" vertical="center" wrapText="1"/>
    </xf>
    <xf numFmtId="0" fontId="17" fillId="0" borderId="305" xfId="653" applyBorder="1" applyAlignment="1">
      <alignment horizontal="center" vertical="center" wrapText="1"/>
    </xf>
    <xf numFmtId="0" fontId="17" fillId="0" borderId="183" xfId="653" applyBorder="1" applyAlignment="1">
      <alignment horizontal="center" vertical="center" wrapText="1"/>
    </xf>
    <xf numFmtId="0" fontId="17" fillId="0" borderId="164" xfId="653" applyBorder="1" applyAlignment="1">
      <alignment horizontal="center" vertical="center" wrapText="1"/>
    </xf>
    <xf numFmtId="0" fontId="17" fillId="0" borderId="306" xfId="653" applyBorder="1" applyAlignment="1">
      <alignment horizontal="center" vertical="center" wrapText="1"/>
    </xf>
    <xf numFmtId="0" fontId="39" fillId="0" borderId="260" xfId="653" applyFont="1" applyBorder="1" applyAlignment="1">
      <alignment horizontal="center"/>
    </xf>
    <xf numFmtId="0" fontId="39" fillId="0" borderId="87" xfId="653" applyFont="1" applyBorder="1" applyAlignment="1">
      <alignment horizontal="center"/>
    </xf>
    <xf numFmtId="0" fontId="39" fillId="0" borderId="15" xfId="653" applyFont="1" applyBorder="1" applyAlignment="1">
      <alignment horizontal="center"/>
    </xf>
    <xf numFmtId="0" fontId="39" fillId="0" borderId="249" xfId="653" applyFont="1" applyBorder="1" applyAlignment="1">
      <alignment horizontal="center"/>
    </xf>
    <xf numFmtId="0" fontId="39" fillId="0" borderId="111" xfId="653" applyFont="1" applyBorder="1" applyAlignment="1">
      <alignment horizontal="center"/>
    </xf>
    <xf numFmtId="0" fontId="39" fillId="0" borderId="115" xfId="653" applyFont="1" applyBorder="1" applyAlignment="1">
      <alignment horizontal="center"/>
    </xf>
    <xf numFmtId="0" fontId="39" fillId="0" borderId="112" xfId="653" applyFont="1" applyBorder="1" applyAlignment="1">
      <alignment horizontal="center"/>
    </xf>
    <xf numFmtId="0" fontId="17" fillId="0" borderId="116" xfId="653" applyBorder="1" applyAlignment="1">
      <alignment horizontal="center" vertical="center" wrapText="1"/>
    </xf>
    <xf numFmtId="0" fontId="17" fillId="0" borderId="65" xfId="653" applyBorder="1" applyAlignment="1">
      <alignment horizontal="center" vertical="center" wrapText="1"/>
    </xf>
    <xf numFmtId="0" fontId="17" fillId="0" borderId="76" xfId="653" applyBorder="1" applyAlignment="1">
      <alignment horizontal="center" vertical="center" wrapText="1"/>
    </xf>
    <xf numFmtId="0" fontId="17" fillId="0" borderId="110" xfId="653" applyBorder="1" applyAlignment="1">
      <alignment horizontal="center" vertical="center" wrapText="1"/>
    </xf>
    <xf numFmtId="0" fontId="17" fillId="0" borderId="78" xfId="653" applyBorder="1" applyAlignment="1">
      <alignment horizontal="center" vertical="center" wrapText="1"/>
    </xf>
    <xf numFmtId="0" fontId="17" fillId="0" borderId="77" xfId="653" applyBorder="1" applyAlignment="1">
      <alignment horizontal="center" vertical="center" wrapText="1"/>
    </xf>
    <xf numFmtId="0" fontId="39" fillId="55" borderId="257" xfId="653" applyFont="1" applyFill="1" applyBorder="1" applyAlignment="1">
      <alignment horizontal="center" vertical="center"/>
    </xf>
    <xf numFmtId="0" fontId="39" fillId="55" borderId="137" xfId="653" applyFont="1" applyFill="1" applyBorder="1" applyAlignment="1">
      <alignment horizontal="center" vertical="center"/>
    </xf>
    <xf numFmtId="0" fontId="39" fillId="55" borderId="258" xfId="653" applyFont="1" applyFill="1" applyBorder="1" applyAlignment="1">
      <alignment horizontal="center" vertical="center"/>
    </xf>
    <xf numFmtId="0" fontId="17" fillId="0" borderId="191" xfId="653" applyBorder="1" applyAlignment="1">
      <alignment horizontal="center" vertical="center" wrapText="1"/>
    </xf>
    <xf numFmtId="0" fontId="17" fillId="0" borderId="193" xfId="653" applyBorder="1" applyAlignment="1">
      <alignment horizontal="center" vertical="center" wrapText="1"/>
    </xf>
    <xf numFmtId="0" fontId="17" fillId="0" borderId="194" xfId="653" applyBorder="1" applyAlignment="1">
      <alignment horizontal="center" vertical="center" wrapText="1"/>
    </xf>
    <xf numFmtId="0" fontId="17" fillId="0" borderId="192" xfId="653" applyBorder="1" applyAlignment="1">
      <alignment horizontal="center" vertical="center" wrapText="1"/>
    </xf>
    <xf numFmtId="0" fontId="17" fillId="0" borderId="188" xfId="653" applyBorder="1" applyAlignment="1">
      <alignment horizontal="center" vertical="center" wrapText="1"/>
    </xf>
    <xf numFmtId="0" fontId="17" fillId="0" borderId="195" xfId="653" applyBorder="1" applyAlignment="1">
      <alignment horizontal="center" vertical="center" wrapText="1"/>
    </xf>
    <xf numFmtId="0" fontId="39" fillId="0" borderId="0" xfId="653" applyFont="1" applyAlignment="1">
      <alignment horizontal="center"/>
    </xf>
    <xf numFmtId="0" fontId="39" fillId="0" borderId="13" xfId="653" applyFont="1" applyBorder="1" applyAlignment="1">
      <alignment horizontal="center"/>
    </xf>
    <xf numFmtId="0" fontId="39" fillId="55" borderId="233" xfId="653" applyFont="1" applyFill="1" applyBorder="1" applyAlignment="1">
      <alignment horizontal="center" vertical="center" wrapText="1"/>
    </xf>
    <xf numFmtId="0" fontId="39" fillId="55" borderId="238" xfId="653" applyFont="1" applyFill="1" applyBorder="1" applyAlignment="1">
      <alignment horizontal="center" vertical="center" wrapText="1"/>
    </xf>
    <xf numFmtId="0" fontId="39" fillId="55" borderId="240" xfId="653" applyFont="1" applyFill="1" applyBorder="1" applyAlignment="1">
      <alignment horizontal="center" vertical="center" wrapText="1"/>
    </xf>
    <xf numFmtId="4" fontId="39" fillId="55" borderId="234" xfId="653" applyNumberFormat="1" applyFont="1" applyFill="1" applyBorder="1" applyAlignment="1">
      <alignment horizontal="center" vertical="center" wrapText="1"/>
    </xf>
    <xf numFmtId="4" fontId="39" fillId="55" borderId="158" xfId="653" applyNumberFormat="1" applyFont="1" applyFill="1" applyBorder="1" applyAlignment="1">
      <alignment horizontal="center" vertical="center" wrapText="1"/>
    </xf>
    <xf numFmtId="4" fontId="39" fillId="55" borderId="179" xfId="653" applyNumberFormat="1" applyFont="1" applyFill="1" applyBorder="1" applyAlignment="1">
      <alignment horizontal="center" vertical="center" wrapText="1"/>
    </xf>
    <xf numFmtId="0" fontId="39" fillId="55" borderId="30" xfId="653" applyFont="1" applyFill="1" applyBorder="1" applyAlignment="1">
      <alignment horizontal="center" vertical="center"/>
    </xf>
    <xf numFmtId="0" fontId="39" fillId="55" borderId="20" xfId="653" applyFont="1" applyFill="1" applyBorder="1" applyAlignment="1">
      <alignment horizontal="center" vertical="center"/>
    </xf>
    <xf numFmtId="0" fontId="39" fillId="55" borderId="21" xfId="653" applyFont="1" applyFill="1" applyBorder="1" applyAlignment="1">
      <alignment horizontal="center" vertical="center"/>
    </xf>
    <xf numFmtId="0" fontId="39" fillId="55" borderId="26" xfId="653" applyFont="1" applyFill="1" applyBorder="1" applyAlignment="1">
      <alignment horizontal="center" vertical="center"/>
    </xf>
    <xf numFmtId="0" fontId="39" fillId="55" borderId="10" xfId="653" applyFont="1" applyFill="1" applyBorder="1" applyAlignment="1">
      <alignment horizontal="center" vertical="center"/>
    </xf>
    <xf numFmtId="0" fontId="39" fillId="55" borderId="25" xfId="653" applyFont="1" applyFill="1" applyBorder="1" applyAlignment="1">
      <alignment horizontal="center" vertical="center"/>
    </xf>
    <xf numFmtId="0" fontId="39" fillId="55" borderId="235" xfId="653" applyFont="1" applyFill="1" applyBorder="1" applyAlignment="1">
      <alignment horizontal="center" vertical="center"/>
    </xf>
    <xf numFmtId="0" fontId="39" fillId="55" borderId="236" xfId="653" applyFont="1" applyFill="1" applyBorder="1" applyAlignment="1">
      <alignment horizontal="center" vertical="center"/>
    </xf>
    <xf numFmtId="0" fontId="39" fillId="55" borderId="237" xfId="653" applyFont="1" applyFill="1" applyBorder="1" applyAlignment="1">
      <alignment horizontal="center" vertical="center"/>
    </xf>
    <xf numFmtId="0" fontId="39" fillId="55" borderId="155" xfId="653" applyFont="1" applyFill="1" applyBorder="1" applyAlignment="1">
      <alignment horizontal="center" vertical="center"/>
    </xf>
    <xf numFmtId="0" fontId="39" fillId="55" borderId="181" xfId="653" applyFont="1" applyFill="1" applyBorder="1" applyAlignment="1">
      <alignment horizontal="center" vertical="center"/>
    </xf>
    <xf numFmtId="0" fontId="39" fillId="55" borderId="166" xfId="653" applyFont="1" applyFill="1" applyBorder="1" applyAlignment="1">
      <alignment horizontal="center" vertical="center"/>
    </xf>
    <xf numFmtId="0" fontId="39" fillId="55" borderId="171" xfId="653" applyFont="1" applyFill="1" applyBorder="1" applyAlignment="1">
      <alignment horizontal="center" vertical="center"/>
    </xf>
    <xf numFmtId="0" fontId="39" fillId="55" borderId="168" xfId="653" applyFont="1" applyFill="1" applyBorder="1" applyAlignment="1">
      <alignment horizontal="center" vertical="center"/>
    </xf>
    <xf numFmtId="0" fontId="39" fillId="55" borderId="115" xfId="653" applyFont="1" applyFill="1" applyBorder="1" applyAlignment="1">
      <alignment horizontal="center" vertical="center"/>
    </xf>
    <xf numFmtId="0" fontId="39" fillId="55" borderId="239" xfId="653" applyFont="1" applyFill="1" applyBorder="1" applyAlignment="1">
      <alignment horizontal="center" vertical="center"/>
    </xf>
    <xf numFmtId="0" fontId="39" fillId="55" borderId="250" xfId="653" applyFont="1" applyFill="1" applyBorder="1" applyAlignment="1">
      <alignment horizontal="center" vertical="center" wrapText="1"/>
    </xf>
    <xf numFmtId="0" fontId="39" fillId="55" borderId="161" xfId="653" applyFont="1" applyFill="1" applyBorder="1" applyAlignment="1">
      <alignment horizontal="center" vertical="center" wrapText="1"/>
    </xf>
    <xf numFmtId="0" fontId="39" fillId="55" borderId="225" xfId="653" applyFont="1" applyFill="1" applyBorder="1" applyAlignment="1">
      <alignment horizontal="center" vertical="center" wrapText="1"/>
    </xf>
    <xf numFmtId="0" fontId="17" fillId="55" borderId="129" xfId="653" applyFill="1" applyBorder="1" applyAlignment="1">
      <alignment horizontal="center" vertical="center" wrapText="1"/>
    </xf>
    <xf numFmtId="0" fontId="39" fillId="55" borderId="243" xfId="653" applyFont="1" applyFill="1" applyBorder="1" applyAlignment="1">
      <alignment horizontal="center" vertical="center" wrapText="1"/>
    </xf>
    <xf numFmtId="0" fontId="39" fillId="55" borderId="10" xfId="653" applyFont="1" applyFill="1" applyBorder="1" applyAlignment="1">
      <alignment horizontal="center" vertical="center" wrapText="1"/>
    </xf>
    <xf numFmtId="0" fontId="39" fillId="55" borderId="246" xfId="653" applyFont="1" applyFill="1" applyBorder="1" applyAlignment="1">
      <alignment horizontal="center" vertical="center" wrapText="1"/>
    </xf>
    <xf numFmtId="0" fontId="39" fillId="55" borderId="129" xfId="653" applyFont="1" applyFill="1" applyBorder="1" applyAlignment="1">
      <alignment horizontal="center" vertical="center" wrapText="1"/>
    </xf>
    <xf numFmtId="0" fontId="39" fillId="55" borderId="163" xfId="653" applyFont="1" applyFill="1" applyBorder="1" applyAlignment="1">
      <alignment horizontal="center" vertical="center" wrapText="1"/>
    </xf>
    <xf numFmtId="0" fontId="17" fillId="55" borderId="153" xfId="653" applyFill="1" applyBorder="1" applyAlignment="1">
      <alignment horizontal="center" vertical="center" wrapText="1"/>
    </xf>
    <xf numFmtId="0" fontId="39" fillId="55" borderId="249" xfId="653" applyFont="1" applyFill="1" applyBorder="1" applyAlignment="1">
      <alignment horizontal="center" vertical="center" wrapText="1"/>
    </xf>
    <xf numFmtId="0" fontId="39" fillId="55" borderId="0" xfId="653" applyFont="1" applyFill="1" applyAlignment="1">
      <alignment horizontal="center" vertical="center" wrapText="1"/>
    </xf>
    <xf numFmtId="0" fontId="39" fillId="55" borderId="13" xfId="653" applyFont="1" applyFill="1" applyBorder="1" applyAlignment="1">
      <alignment horizontal="center" vertical="center" wrapText="1"/>
    </xf>
    <xf numFmtId="0" fontId="17" fillId="55" borderId="184" xfId="653" applyFill="1" applyBorder="1" applyAlignment="1">
      <alignment horizontal="center" vertical="center" wrapText="1"/>
    </xf>
    <xf numFmtId="0" fontId="17" fillId="55" borderId="185" xfId="653" applyFill="1" applyBorder="1" applyAlignment="1">
      <alignment horizontal="center" vertical="center" wrapText="1"/>
    </xf>
    <xf numFmtId="0" fontId="17" fillId="55" borderId="183" xfId="653" applyFill="1" applyBorder="1" applyAlignment="1">
      <alignment horizontal="center" vertical="center" wrapText="1"/>
    </xf>
    <xf numFmtId="0" fontId="17" fillId="55" borderId="164" xfId="653" applyFill="1" applyBorder="1" applyAlignment="1">
      <alignment horizontal="center" vertical="center" wrapText="1"/>
    </xf>
    <xf numFmtId="0" fontId="39" fillId="55" borderId="111" xfId="653" applyFont="1" applyFill="1" applyBorder="1" applyAlignment="1">
      <alignment horizontal="center" vertical="center" wrapText="1"/>
    </xf>
    <xf numFmtId="0" fontId="39" fillId="55" borderId="115" xfId="653" applyFont="1" applyFill="1" applyBorder="1" applyAlignment="1">
      <alignment horizontal="center" vertical="center" wrapText="1"/>
    </xf>
    <xf numFmtId="0" fontId="39" fillId="55" borderId="309" xfId="653" applyFont="1" applyFill="1" applyBorder="1" applyAlignment="1">
      <alignment horizontal="center" vertical="center" wrapText="1"/>
    </xf>
    <xf numFmtId="0" fontId="39" fillId="55" borderId="254" xfId="653" applyFont="1" applyFill="1" applyBorder="1" applyAlignment="1">
      <alignment horizontal="center"/>
    </xf>
    <xf numFmtId="0" fontId="39" fillId="55" borderId="255" xfId="653" applyFont="1" applyFill="1" applyBorder="1" applyAlignment="1">
      <alignment horizontal="center"/>
    </xf>
    <xf numFmtId="0" fontId="39" fillId="55" borderId="256" xfId="653" applyFont="1" applyFill="1" applyBorder="1" applyAlignment="1">
      <alignment horizontal="center"/>
    </xf>
    <xf numFmtId="0" fontId="39" fillId="55" borderId="262" xfId="653" applyFont="1" applyFill="1" applyBorder="1" applyAlignment="1">
      <alignment horizontal="center"/>
    </xf>
    <xf numFmtId="0" fontId="39" fillId="55" borderId="128" xfId="653" applyFont="1" applyFill="1" applyBorder="1" applyAlignment="1">
      <alignment horizontal="center"/>
    </xf>
    <xf numFmtId="0" fontId="39" fillId="55" borderId="263" xfId="653" applyFont="1" applyFill="1" applyBorder="1" applyAlignment="1">
      <alignment horizontal="center"/>
    </xf>
    <xf numFmtId="0" fontId="39" fillId="55" borderId="11" xfId="653" applyFont="1" applyFill="1" applyBorder="1" applyAlignment="1">
      <alignment horizontal="center" vertical="center"/>
    </xf>
    <xf numFmtId="0" fontId="39" fillId="55" borderId="264" xfId="653" applyFont="1" applyFill="1" applyBorder="1" applyAlignment="1">
      <alignment horizontal="center" vertical="center"/>
    </xf>
    <xf numFmtId="0" fontId="39" fillId="55" borderId="50" xfId="653" applyFont="1" applyFill="1" applyBorder="1" applyAlignment="1">
      <alignment horizontal="center" vertical="center" wrapText="1"/>
    </xf>
    <xf numFmtId="0" fontId="39" fillId="55" borderId="159" xfId="653" applyFont="1" applyFill="1" applyBorder="1" applyAlignment="1">
      <alignment horizontal="center" vertical="center" wrapText="1"/>
    </xf>
    <xf numFmtId="0" fontId="39" fillId="55" borderId="83" xfId="653" applyFont="1" applyFill="1" applyBorder="1" applyAlignment="1">
      <alignment horizontal="center" vertical="center" wrapText="1"/>
    </xf>
    <xf numFmtId="0" fontId="39" fillId="55" borderId="79" xfId="653" applyFont="1" applyFill="1" applyBorder="1" applyAlignment="1">
      <alignment horizontal="center" vertical="center" wrapText="1"/>
    </xf>
    <xf numFmtId="0" fontId="39" fillId="55" borderId="160" xfId="653" applyFont="1" applyFill="1" applyBorder="1" applyAlignment="1">
      <alignment horizontal="center" vertical="center" wrapText="1"/>
    </xf>
    <xf numFmtId="0" fontId="39" fillId="55" borderId="80" xfId="653" applyFont="1" applyFill="1" applyBorder="1" applyAlignment="1">
      <alignment horizontal="center" vertical="center" wrapText="1"/>
    </xf>
    <xf numFmtId="0" fontId="39" fillId="55" borderId="232" xfId="653" applyFont="1" applyFill="1" applyBorder="1" applyAlignment="1">
      <alignment horizontal="center" vertical="center"/>
    </xf>
    <xf numFmtId="0" fontId="39" fillId="55" borderId="282" xfId="653" applyFont="1" applyFill="1" applyBorder="1" applyAlignment="1">
      <alignment horizontal="center" vertical="center"/>
    </xf>
    <xf numFmtId="0" fontId="39" fillId="55" borderId="281" xfId="653" applyFont="1" applyFill="1" applyBorder="1" applyAlignment="1">
      <alignment horizontal="center" vertical="center"/>
    </xf>
    <xf numFmtId="0" fontId="39" fillId="55" borderId="112" xfId="653" applyFont="1" applyFill="1" applyBorder="1" applyAlignment="1">
      <alignment horizontal="center" vertical="center"/>
    </xf>
    <xf numFmtId="0" fontId="39" fillId="55" borderId="241" xfId="653" applyFont="1" applyFill="1" applyBorder="1" applyAlignment="1">
      <alignment horizontal="center" vertical="center"/>
    </xf>
    <xf numFmtId="0" fontId="39" fillId="55" borderId="112" xfId="653" applyFont="1" applyFill="1" applyBorder="1" applyAlignment="1">
      <alignment horizontal="center" vertical="center" wrapText="1"/>
    </xf>
    <xf numFmtId="0" fontId="39" fillId="55" borderId="265" xfId="653" applyFont="1" applyFill="1" applyBorder="1" applyAlignment="1">
      <alignment horizontal="center" vertical="center" wrapText="1"/>
    </xf>
    <xf numFmtId="0" fontId="39" fillId="55" borderId="98" xfId="653" applyFont="1" applyFill="1" applyBorder="1" applyAlignment="1">
      <alignment horizontal="center" vertical="center" wrapText="1"/>
    </xf>
    <xf numFmtId="0" fontId="39" fillId="55" borderId="104" xfId="653" applyFont="1" applyFill="1" applyBorder="1" applyAlignment="1">
      <alignment horizontal="center" vertical="center" wrapText="1"/>
    </xf>
    <xf numFmtId="0" fontId="17" fillId="55" borderId="174" xfId="653" applyFill="1" applyBorder="1" applyAlignment="1">
      <alignment horizontal="left"/>
    </xf>
    <xf numFmtId="0" fontId="17" fillId="55" borderId="0" xfId="653" applyFill="1" applyAlignment="1">
      <alignment horizontal="left"/>
    </xf>
    <xf numFmtId="0" fontId="17" fillId="55" borderId="175" xfId="653" applyFill="1" applyBorder="1" applyAlignment="1">
      <alignment horizontal="left"/>
    </xf>
    <xf numFmtId="0" fontId="17" fillId="55" borderId="230" xfId="653" applyFill="1" applyBorder="1" applyAlignment="1">
      <alignment horizontal="center" vertical="center" wrapText="1"/>
    </xf>
    <xf numFmtId="0" fontId="0" fillId="55" borderId="23" xfId="653" applyFont="1" applyFill="1" applyBorder="1" applyAlignment="1">
      <alignment horizontal="left" vertical="center"/>
    </xf>
    <xf numFmtId="0" fontId="0" fillId="55" borderId="98" xfId="653" applyFont="1" applyFill="1" applyBorder="1" applyAlignment="1">
      <alignment horizontal="left" vertical="center"/>
    </xf>
    <xf numFmtId="0" fontId="0" fillId="55" borderId="99" xfId="653" applyFont="1" applyFill="1" applyBorder="1" applyAlignment="1">
      <alignment horizontal="left" vertical="center"/>
    </xf>
    <xf numFmtId="0" fontId="84" fillId="55" borderId="30" xfId="653" applyFont="1" applyFill="1" applyBorder="1" applyAlignment="1">
      <alignment horizontal="center"/>
    </xf>
    <xf numFmtId="0" fontId="84" fillId="55" borderId="20" xfId="653" applyFont="1" applyFill="1" applyBorder="1" applyAlignment="1">
      <alignment horizontal="center"/>
    </xf>
    <xf numFmtId="0" fontId="84" fillId="55" borderId="21" xfId="653" applyFont="1" applyFill="1" applyBorder="1" applyAlignment="1">
      <alignment horizontal="center"/>
    </xf>
    <xf numFmtId="0" fontId="39" fillId="55" borderId="153" xfId="653" applyFont="1" applyFill="1" applyBorder="1" applyAlignment="1">
      <alignment horizontal="center" vertical="center"/>
    </xf>
    <xf numFmtId="0" fontId="39" fillId="55" borderId="131" xfId="653" applyFont="1" applyFill="1" applyBorder="1" applyAlignment="1">
      <alignment horizontal="center" vertical="center"/>
    </xf>
    <xf numFmtId="0" fontId="39" fillId="55" borderId="111" xfId="653" applyFont="1" applyFill="1" applyBorder="1" applyAlignment="1">
      <alignment horizontal="center" vertical="center"/>
    </xf>
    <xf numFmtId="0" fontId="39" fillId="55" borderId="156" xfId="653" applyFont="1" applyFill="1" applyBorder="1" applyAlignment="1">
      <alignment horizontal="center" vertical="center"/>
    </xf>
    <xf numFmtId="0" fontId="39" fillId="55" borderId="113" xfId="653" applyFont="1" applyFill="1" applyBorder="1" applyAlignment="1">
      <alignment horizontal="center" vertical="center"/>
    </xf>
    <xf numFmtId="0" fontId="39" fillId="55" borderId="122" xfId="653" applyFont="1" applyFill="1" applyBorder="1" applyAlignment="1">
      <alignment horizontal="center" vertical="center"/>
    </xf>
    <xf numFmtId="0" fontId="39" fillId="55" borderId="24" xfId="653" applyFont="1" applyFill="1" applyBorder="1" applyAlignment="1">
      <alignment horizontal="center" vertical="center"/>
    </xf>
    <xf numFmtId="0" fontId="39" fillId="55" borderId="182" xfId="653" applyFont="1" applyFill="1" applyBorder="1" applyAlignment="1">
      <alignment horizontal="center" vertical="center"/>
    </xf>
    <xf numFmtId="0" fontId="39" fillId="55" borderId="165" xfId="653" applyFont="1" applyFill="1" applyBorder="1" applyAlignment="1">
      <alignment horizontal="center" vertical="center"/>
    </xf>
    <xf numFmtId="0" fontId="39" fillId="55" borderId="114" xfId="653" applyFont="1" applyFill="1" applyBorder="1" applyAlignment="1">
      <alignment horizontal="center" vertical="center"/>
    </xf>
    <xf numFmtId="0" fontId="0" fillId="55" borderId="24" xfId="653" applyFont="1" applyFill="1" applyBorder="1" applyAlignment="1">
      <alignment horizontal="left"/>
    </xf>
    <xf numFmtId="0" fontId="0" fillId="55" borderId="115" xfId="653" applyFont="1" applyFill="1" applyBorder="1" applyAlignment="1">
      <alignment horizontal="left"/>
    </xf>
    <xf numFmtId="0" fontId="84" fillId="55" borderId="32" xfId="653" applyFont="1" applyFill="1" applyBorder="1" applyAlignment="1">
      <alignment horizontal="center"/>
    </xf>
    <xf numFmtId="0" fontId="84" fillId="55" borderId="33" xfId="653" applyFont="1" applyFill="1" applyBorder="1" applyAlignment="1">
      <alignment horizontal="center"/>
    </xf>
    <xf numFmtId="0" fontId="84" fillId="55" borderId="34" xfId="653" applyFont="1" applyFill="1" applyBorder="1" applyAlignment="1">
      <alignment horizontal="center"/>
    </xf>
    <xf numFmtId="0" fontId="39" fillId="55" borderId="24" xfId="653" applyFont="1" applyFill="1" applyBorder="1" applyAlignment="1">
      <alignment horizontal="center" vertical="center" wrapText="1"/>
    </xf>
    <xf numFmtId="0" fontId="39" fillId="55" borderId="87" xfId="653" applyFont="1" applyFill="1" applyBorder="1" applyAlignment="1">
      <alignment horizontal="center" vertical="center" wrapText="1"/>
    </xf>
    <xf numFmtId="0" fontId="39" fillId="55" borderId="122" xfId="653" applyFont="1" applyFill="1" applyBorder="1" applyAlignment="1">
      <alignment horizontal="center" vertical="center" wrapText="1"/>
    </xf>
    <xf numFmtId="0" fontId="39" fillId="55" borderId="14" xfId="653" applyFont="1" applyFill="1" applyBorder="1" applyAlignment="1">
      <alignment horizontal="center" vertical="center" wrapText="1"/>
    </xf>
    <xf numFmtId="0" fontId="17" fillId="55" borderId="269" xfId="653" applyFill="1" applyBorder="1" applyAlignment="1">
      <alignment horizontal="center" vertical="center" wrapText="1"/>
    </xf>
    <xf numFmtId="0" fontId="39" fillId="55" borderId="27" xfId="653" applyFont="1" applyFill="1" applyBorder="1" applyAlignment="1">
      <alignment horizontal="center" vertical="center"/>
    </xf>
    <xf numFmtId="0" fontId="39" fillId="55" borderId="29" xfId="653" applyFont="1" applyFill="1" applyBorder="1" applyAlignment="1">
      <alignment horizontal="center" vertical="center"/>
    </xf>
    <xf numFmtId="0" fontId="39" fillId="55" borderId="136" xfId="653" applyFont="1" applyFill="1" applyBorder="1" applyAlignment="1">
      <alignment horizontal="center" vertical="center"/>
    </xf>
    <xf numFmtId="0" fontId="39" fillId="55" borderId="138" xfId="653" applyFont="1" applyFill="1" applyBorder="1" applyAlignment="1">
      <alignment horizontal="center" vertical="center"/>
    </xf>
    <xf numFmtId="0" fontId="39" fillId="55" borderId="22" xfId="653" applyFont="1" applyFill="1" applyBorder="1" applyAlignment="1">
      <alignment horizontal="center" vertical="center"/>
    </xf>
    <xf numFmtId="4" fontId="39" fillId="55" borderId="224" xfId="653" applyNumberFormat="1" applyFont="1" applyFill="1" applyBorder="1" applyAlignment="1">
      <alignment horizontal="center" vertical="center" wrapText="1"/>
    </xf>
    <xf numFmtId="4" fontId="39" fillId="55" borderId="200" xfId="653" applyNumberFormat="1" applyFont="1" applyFill="1" applyBorder="1" applyAlignment="1">
      <alignment horizontal="center" vertical="center" wrapText="1"/>
    </xf>
    <xf numFmtId="4" fontId="39" fillId="55" borderId="270" xfId="653" applyNumberFormat="1" applyFont="1" applyFill="1" applyBorder="1" applyAlignment="1">
      <alignment horizontal="center" vertical="center" wrapText="1"/>
    </xf>
    <xf numFmtId="0" fontId="39" fillId="0" borderId="169" xfId="653" applyFont="1" applyBorder="1" applyAlignment="1">
      <alignment horizontal="center" vertical="center"/>
    </xf>
    <xf numFmtId="0" fontId="39" fillId="0" borderId="186" xfId="653" applyFont="1" applyBorder="1" applyAlignment="1">
      <alignment horizontal="center" vertical="center"/>
    </xf>
    <xf numFmtId="0" fontId="39" fillId="0" borderId="162" xfId="653" applyFont="1" applyBorder="1" applyAlignment="1">
      <alignment horizontal="center" vertical="center"/>
    </xf>
    <xf numFmtId="0" fontId="39" fillId="0" borderId="166" xfId="653" applyFont="1" applyBorder="1" applyAlignment="1">
      <alignment horizontal="center" vertical="center"/>
    </xf>
    <xf numFmtId="0" fontId="39" fillId="0" borderId="198" xfId="653" applyFont="1" applyBorder="1" applyAlignment="1">
      <alignment horizontal="center" vertical="center"/>
    </xf>
    <xf numFmtId="0" fontId="39" fillId="0" borderId="203" xfId="653" applyFont="1" applyBorder="1" applyAlignment="1">
      <alignment horizontal="center" vertical="center"/>
    </xf>
    <xf numFmtId="0" fontId="17" fillId="55" borderId="17" xfId="653" applyFill="1" applyBorder="1" applyAlignment="1">
      <alignment horizontal="left" vertical="center"/>
    </xf>
    <xf numFmtId="0" fontId="17" fillId="55" borderId="18" xfId="653" applyFill="1" applyBorder="1" applyAlignment="1">
      <alignment horizontal="left" vertical="center"/>
    </xf>
    <xf numFmtId="0" fontId="17" fillId="55" borderId="19" xfId="653" applyFill="1" applyBorder="1" applyAlignment="1">
      <alignment horizontal="left" vertical="center"/>
    </xf>
    <xf numFmtId="0" fontId="17" fillId="55" borderId="12" xfId="653" applyFill="1" applyBorder="1" applyAlignment="1">
      <alignment horizontal="left" vertical="center"/>
    </xf>
    <xf numFmtId="0" fontId="17" fillId="55" borderId="0" xfId="653" applyFill="1" applyAlignment="1">
      <alignment horizontal="left" vertical="center"/>
    </xf>
    <xf numFmtId="0" fontId="17" fillId="55" borderId="16" xfId="653" applyFill="1" applyBorder="1" applyAlignment="1">
      <alignment horizontal="left" vertical="center"/>
    </xf>
    <xf numFmtId="0" fontId="39" fillId="55" borderId="205" xfId="653" applyFont="1" applyFill="1" applyBorder="1" applyAlignment="1">
      <alignment horizontal="center" vertical="center" wrapText="1"/>
    </xf>
    <xf numFmtId="0" fontId="17" fillId="55" borderId="162" xfId="653" applyFill="1" applyBorder="1" applyAlignment="1">
      <alignment horizontal="center" vertical="center" wrapText="1"/>
    </xf>
    <xf numFmtId="0" fontId="17" fillId="55" borderId="181" xfId="653" applyFill="1" applyBorder="1" applyAlignment="1">
      <alignment horizontal="center" vertical="center" wrapText="1"/>
    </xf>
    <xf numFmtId="0" fontId="39" fillId="55" borderId="108" xfId="653" applyFont="1" applyFill="1" applyBorder="1" applyAlignment="1">
      <alignment horizontal="center" vertical="center"/>
    </xf>
    <xf numFmtId="0" fontId="39" fillId="55" borderId="161" xfId="653" applyFont="1" applyFill="1" applyBorder="1" applyAlignment="1">
      <alignment horizontal="center" vertical="center"/>
    </xf>
    <xf numFmtId="0" fontId="39" fillId="55" borderId="24" xfId="653" applyFont="1" applyFill="1" applyBorder="1" applyAlignment="1">
      <alignment horizontal="center"/>
    </xf>
    <xf numFmtId="0" fontId="39" fillId="55" borderId="111" xfId="653" applyFont="1" applyFill="1" applyBorder="1" applyAlignment="1">
      <alignment horizontal="center"/>
    </xf>
    <xf numFmtId="0" fontId="17" fillId="55" borderId="116" xfId="653" applyFill="1" applyBorder="1" applyAlignment="1">
      <alignment horizontal="center" vertical="center" wrapText="1"/>
    </xf>
    <xf numFmtId="0" fontId="17" fillId="55" borderId="65" xfId="653" applyFill="1" applyBorder="1" applyAlignment="1">
      <alignment horizontal="center" vertical="center" wrapText="1"/>
    </xf>
    <xf numFmtId="0" fontId="17" fillId="55" borderId="130" xfId="653" applyFill="1" applyBorder="1" applyAlignment="1">
      <alignment horizontal="center" vertical="center" wrapText="1"/>
    </xf>
    <xf numFmtId="0" fontId="17" fillId="55" borderId="110" xfId="653" applyFill="1" applyBorder="1" applyAlignment="1">
      <alignment horizontal="center" vertical="center" wrapText="1"/>
    </xf>
    <xf numFmtId="0" fontId="17" fillId="55" borderId="78" xfId="653" applyFill="1" applyBorder="1" applyAlignment="1">
      <alignment horizontal="center" vertical="center" wrapText="1"/>
    </xf>
    <xf numFmtId="0" fontId="17" fillId="55" borderId="148" xfId="653" applyFill="1" applyBorder="1" applyAlignment="1">
      <alignment horizontal="center" vertical="center" wrapText="1"/>
    </xf>
    <xf numFmtId="0" fontId="39" fillId="55" borderId="111" xfId="0" applyFont="1" applyFill="1" applyBorder="1" applyAlignment="1">
      <alignment horizontal="center"/>
    </xf>
    <xf numFmtId="0" fontId="39" fillId="55" borderId="115" xfId="0" applyFont="1" applyFill="1" applyBorder="1" applyAlignment="1">
      <alignment horizontal="center"/>
    </xf>
    <xf numFmtId="0" fontId="39" fillId="55" borderId="112" xfId="0" applyFont="1" applyFill="1" applyBorder="1" applyAlignment="1">
      <alignment horizontal="center"/>
    </xf>
    <xf numFmtId="0" fontId="39" fillId="55" borderId="100" xfId="653" applyFont="1" applyFill="1" applyBorder="1" applyAlignment="1">
      <alignment horizontal="center" vertical="center"/>
    </xf>
    <xf numFmtId="0" fontId="39" fillId="0" borderId="148" xfId="653" applyFont="1" applyBorder="1" applyAlignment="1">
      <alignment horizontal="center" vertical="center"/>
    </xf>
    <xf numFmtId="0" fontId="39" fillId="0" borderId="129" xfId="653" applyFont="1" applyBorder="1" applyAlignment="1">
      <alignment horizontal="center" vertical="center"/>
    </xf>
    <xf numFmtId="0" fontId="39" fillId="0" borderId="114" xfId="653" applyFont="1" applyBorder="1" applyAlignment="1">
      <alignment horizontal="center" vertical="center"/>
    </xf>
    <xf numFmtId="0" fontId="39" fillId="55" borderId="23" xfId="653" applyFont="1" applyFill="1" applyBorder="1" applyAlignment="1">
      <alignment horizontal="center"/>
    </xf>
    <xf numFmtId="0" fontId="17" fillId="55" borderId="296" xfId="653" applyFill="1" applyBorder="1" applyAlignment="1">
      <alignment horizontal="center" vertical="center" wrapText="1"/>
    </xf>
    <xf numFmtId="0" fontId="17" fillId="55" borderId="297" xfId="653" applyFill="1" applyBorder="1" applyAlignment="1">
      <alignment horizontal="center" vertical="center" wrapText="1"/>
    </xf>
    <xf numFmtId="0" fontId="39" fillId="55" borderId="248" xfId="653" applyFont="1" applyFill="1" applyBorder="1" applyAlignment="1">
      <alignment horizontal="center" vertical="center"/>
    </xf>
    <xf numFmtId="0" fontId="39" fillId="55" borderId="249" xfId="653" applyFont="1" applyFill="1" applyBorder="1" applyAlignment="1">
      <alignment horizontal="center" vertical="center"/>
    </xf>
    <xf numFmtId="0" fontId="39" fillId="55" borderId="243" xfId="653" applyFont="1" applyFill="1" applyBorder="1" applyAlignment="1">
      <alignment horizontal="center" vertical="center"/>
    </xf>
    <xf numFmtId="0" fontId="39" fillId="55" borderId="259" xfId="653" applyFont="1" applyFill="1" applyBorder="1" applyAlignment="1">
      <alignment horizontal="center"/>
    </xf>
    <xf numFmtId="0" fontId="17" fillId="55" borderId="171" xfId="653" applyFill="1" applyBorder="1" applyAlignment="1">
      <alignment horizontal="center" vertical="center" wrapText="1"/>
    </xf>
    <xf numFmtId="0" fontId="39" fillId="55" borderId="157" xfId="653" applyFont="1" applyFill="1" applyBorder="1" applyAlignment="1">
      <alignment horizontal="center"/>
    </xf>
    <xf numFmtId="0" fontId="45" fillId="55" borderId="27" xfId="653" applyFont="1" applyFill="1" applyBorder="1" applyAlignment="1">
      <alignment horizontal="center" vertical="center"/>
    </xf>
    <xf numFmtId="0" fontId="45" fillId="55" borderId="28" xfId="653" applyFont="1" applyFill="1" applyBorder="1" applyAlignment="1">
      <alignment horizontal="center" vertical="center"/>
    </xf>
    <xf numFmtId="0" fontId="45" fillId="55" borderId="29" xfId="653" applyFont="1" applyFill="1" applyBorder="1" applyAlignment="1">
      <alignment horizontal="center" vertical="center"/>
    </xf>
    <xf numFmtId="0" fontId="39" fillId="55" borderId="49" xfId="653" applyFont="1" applyFill="1" applyBorder="1" applyAlignment="1">
      <alignment horizontal="center" vertical="center" wrapText="1"/>
    </xf>
    <xf numFmtId="0" fontId="39" fillId="55" borderId="81" xfId="653" applyFont="1" applyFill="1" applyBorder="1" applyAlignment="1">
      <alignment horizontal="center" vertical="center" wrapText="1"/>
    </xf>
    <xf numFmtId="0" fontId="39" fillId="0" borderId="155" xfId="653" applyFont="1" applyBorder="1" applyAlignment="1">
      <alignment horizontal="center" vertical="center"/>
    </xf>
    <xf numFmtId="0" fontId="39" fillId="0" borderId="181" xfId="653" applyFont="1" applyBorder="1" applyAlignment="1">
      <alignment horizontal="center" vertical="center"/>
    </xf>
    <xf numFmtId="0" fontId="17" fillId="0" borderId="176" xfId="653" applyBorder="1" applyAlignment="1">
      <alignment horizontal="left" vertical="center"/>
    </xf>
    <xf numFmtId="0" fontId="17" fillId="0" borderId="177" xfId="653" applyBorder="1" applyAlignment="1">
      <alignment horizontal="left" vertical="center"/>
    </xf>
    <xf numFmtId="0" fontId="17" fillId="0" borderId="178" xfId="653" applyBorder="1" applyAlignment="1">
      <alignment horizontal="left" vertical="center"/>
    </xf>
    <xf numFmtId="0" fontId="39" fillId="0" borderId="171" xfId="653" applyFont="1" applyBorder="1" applyAlignment="1">
      <alignment horizontal="center" vertical="center"/>
    </xf>
    <xf numFmtId="0" fontId="39" fillId="0" borderId="165" xfId="653" applyFont="1" applyBorder="1" applyAlignment="1">
      <alignment horizontal="center" vertical="center"/>
    </xf>
    <xf numFmtId="0" fontId="39" fillId="0" borderId="115" xfId="653" applyFont="1" applyBorder="1" applyAlignment="1">
      <alignment horizontal="center" vertical="center"/>
    </xf>
    <xf numFmtId="0" fontId="102" fillId="55" borderId="116" xfId="653" applyFont="1" applyFill="1" applyBorder="1" applyAlignment="1">
      <alignment horizontal="center" vertical="center" wrapText="1"/>
    </xf>
    <xf numFmtId="0" fontId="102" fillId="55" borderId="65" xfId="653" applyFont="1" applyFill="1" applyBorder="1" applyAlignment="1">
      <alignment horizontal="center" vertical="center" wrapText="1"/>
    </xf>
    <xf numFmtId="0" fontId="102" fillId="55" borderId="130" xfId="653" applyFont="1" applyFill="1" applyBorder="1" applyAlignment="1">
      <alignment horizontal="center" vertical="center" wrapText="1"/>
    </xf>
    <xf numFmtId="0" fontId="17" fillId="55" borderId="272" xfId="653" applyFill="1" applyBorder="1" applyAlignment="1">
      <alignment horizontal="center" vertical="center" wrapText="1"/>
    </xf>
    <xf numFmtId="0" fontId="17" fillId="55" borderId="187" xfId="653" applyFill="1" applyBorder="1" applyAlignment="1">
      <alignment horizontal="center" vertical="center" wrapText="1"/>
    </xf>
    <xf numFmtId="0" fontId="17" fillId="55" borderId="273" xfId="653" applyFill="1" applyBorder="1" applyAlignment="1">
      <alignment horizontal="center" vertical="center" wrapText="1"/>
    </xf>
    <xf numFmtId="0" fontId="39" fillId="55" borderId="310" xfId="653" applyFont="1" applyFill="1" applyBorder="1" applyAlignment="1">
      <alignment horizontal="center" vertical="center" wrapText="1"/>
    </xf>
    <xf numFmtId="0" fontId="39" fillId="55" borderId="311" xfId="653" applyFont="1" applyFill="1" applyBorder="1" applyAlignment="1">
      <alignment horizontal="center" vertical="center" wrapText="1"/>
    </xf>
    <xf numFmtId="0" fontId="39" fillId="55" borderId="226" xfId="653" applyFont="1" applyFill="1" applyBorder="1" applyAlignment="1">
      <alignment horizontal="center" vertical="center" wrapText="1"/>
    </xf>
    <xf numFmtId="0" fontId="39" fillId="55" borderId="187" xfId="653" applyFont="1" applyFill="1" applyBorder="1" applyAlignment="1">
      <alignment horizontal="center" vertical="center" wrapText="1"/>
    </xf>
    <xf numFmtId="0" fontId="102" fillId="55" borderId="185" xfId="653" applyFont="1" applyFill="1" applyBorder="1" applyAlignment="1">
      <alignment horizontal="center" vertical="center" wrapText="1"/>
    </xf>
    <xf numFmtId="0" fontId="39" fillId="55" borderId="312" xfId="653" applyFont="1" applyFill="1" applyBorder="1" applyAlignment="1">
      <alignment horizontal="center" vertical="center" wrapText="1"/>
    </xf>
    <xf numFmtId="0" fontId="39" fillId="55" borderId="227" xfId="653" applyFont="1" applyFill="1" applyBorder="1" applyAlignment="1">
      <alignment horizontal="center" vertical="center" wrapText="1"/>
    </xf>
    <xf numFmtId="0" fontId="39" fillId="55" borderId="107" xfId="653" applyFont="1" applyFill="1" applyBorder="1" applyAlignment="1">
      <alignment horizontal="center" vertical="center" wrapText="1"/>
    </xf>
    <xf numFmtId="0" fontId="0" fillId="55" borderId="110" xfId="653" applyFont="1" applyFill="1" applyBorder="1" applyAlignment="1">
      <alignment horizontal="center" vertical="center" wrapText="1"/>
    </xf>
    <xf numFmtId="0" fontId="0" fillId="55" borderId="77" xfId="653" applyFont="1" applyFill="1" applyBorder="1" applyAlignment="1">
      <alignment horizontal="center" vertical="center" wrapText="1"/>
    </xf>
    <xf numFmtId="0" fontId="0" fillId="55" borderId="113" xfId="653" applyFont="1" applyFill="1" applyBorder="1" applyAlignment="1">
      <alignment horizontal="center" vertical="center" wrapText="1"/>
    </xf>
    <xf numFmtId="0" fontId="0" fillId="55" borderId="11" xfId="653" applyFont="1" applyFill="1" applyBorder="1" applyAlignment="1">
      <alignment horizontal="center" vertical="center" wrapText="1"/>
    </xf>
    <xf numFmtId="0" fontId="17" fillId="55" borderId="279" xfId="653" applyFill="1" applyBorder="1" applyAlignment="1">
      <alignment horizontal="left" vertical="center"/>
    </xf>
    <xf numFmtId="0" fontId="17" fillId="55" borderId="82" xfId="653" applyFill="1" applyBorder="1" applyAlignment="1">
      <alignment horizontal="left" vertical="center"/>
    </xf>
    <xf numFmtId="0" fontId="17" fillId="55" borderId="280" xfId="653" applyFill="1" applyBorder="1" applyAlignment="1">
      <alignment horizontal="left" vertical="center"/>
    </xf>
    <xf numFmtId="0" fontId="39" fillId="55" borderId="277" xfId="653" applyFont="1" applyFill="1" applyBorder="1" applyAlignment="1">
      <alignment horizontal="center" vertical="center" wrapText="1"/>
    </xf>
    <xf numFmtId="0" fontId="39" fillId="55" borderId="85" xfId="653" applyFont="1" applyFill="1" applyBorder="1" applyAlignment="1">
      <alignment horizontal="center" vertical="center" wrapText="1"/>
    </xf>
    <xf numFmtId="0" fontId="39" fillId="55" borderId="86" xfId="653" applyFont="1" applyFill="1" applyBorder="1" applyAlignment="1">
      <alignment horizontal="center" vertical="center" wrapText="1"/>
    </xf>
    <xf numFmtId="0" fontId="116" fillId="55" borderId="259" xfId="653" applyFont="1" applyFill="1" applyBorder="1" applyAlignment="1">
      <alignment horizontal="center" vertical="center" wrapText="1"/>
    </xf>
    <xf numFmtId="0" fontId="116" fillId="55" borderId="87" xfId="653" applyFont="1" applyFill="1" applyBorder="1" applyAlignment="1">
      <alignment horizontal="center" vertical="center" wrapText="1"/>
    </xf>
    <xf numFmtId="0" fontId="116" fillId="55" borderId="13" xfId="653" applyFont="1" applyFill="1" applyBorder="1" applyAlignment="1">
      <alignment horizontal="center" vertical="center" wrapText="1"/>
    </xf>
    <xf numFmtId="0" fontId="116" fillId="55" borderId="249" xfId="653" applyFont="1" applyFill="1" applyBorder="1" applyAlignment="1">
      <alignment horizontal="center" vertical="center" wrapText="1"/>
    </xf>
    <xf numFmtId="0" fontId="116" fillId="55" borderId="115" xfId="653" applyFont="1" applyFill="1" applyBorder="1" applyAlignment="1">
      <alignment horizontal="center" vertical="center" wrapText="1"/>
    </xf>
    <xf numFmtId="0" fontId="0" fillId="55" borderId="155" xfId="653" applyFont="1" applyFill="1" applyBorder="1" applyAlignment="1">
      <alignment horizontal="center" vertical="center" wrapText="1"/>
    </xf>
    <xf numFmtId="0" fontId="0" fillId="55" borderId="14" xfId="653" applyFont="1" applyFill="1" applyBorder="1" applyAlignment="1">
      <alignment horizontal="center" vertical="center" wrapText="1"/>
    </xf>
    <xf numFmtId="0" fontId="0" fillId="55" borderId="232" xfId="653" applyFont="1" applyFill="1" applyBorder="1" applyAlignment="1">
      <alignment horizontal="center" vertical="center" wrapText="1"/>
    </xf>
    <xf numFmtId="0" fontId="45" fillId="55" borderId="254" xfId="653" applyFont="1" applyFill="1" applyBorder="1" applyAlignment="1">
      <alignment horizontal="center" vertical="center"/>
    </xf>
    <xf numFmtId="0" fontId="45" fillId="55" borderId="255" xfId="653" applyFont="1" applyFill="1" applyBorder="1" applyAlignment="1">
      <alignment horizontal="center" vertical="center"/>
    </xf>
    <xf numFmtId="0" fontId="45" fillId="55" borderId="256" xfId="653" applyFont="1" applyFill="1" applyBorder="1" applyAlignment="1">
      <alignment horizontal="center" vertical="center"/>
    </xf>
    <xf numFmtId="0" fontId="39" fillId="55" borderId="157" xfId="653" applyFont="1" applyFill="1" applyBorder="1" applyAlignment="1">
      <alignment horizontal="center" vertical="center"/>
    </xf>
    <xf numFmtId="0" fontId="39" fillId="55" borderId="84" xfId="653" applyFont="1" applyFill="1" applyBorder="1" applyAlignment="1">
      <alignment horizontal="center" vertical="center" wrapText="1"/>
    </xf>
    <xf numFmtId="0" fontId="39" fillId="55" borderId="78" xfId="653" applyFont="1" applyFill="1" applyBorder="1" applyAlignment="1">
      <alignment horizontal="center" vertical="center" wrapText="1"/>
    </xf>
    <xf numFmtId="0" fontId="39" fillId="55" borderId="77" xfId="653" applyFont="1" applyFill="1" applyBorder="1" applyAlignment="1">
      <alignment horizontal="center" vertical="center" wrapText="1"/>
    </xf>
    <xf numFmtId="0" fontId="39" fillId="55" borderId="27" xfId="0" applyFont="1" applyFill="1" applyBorder="1" applyAlignment="1">
      <alignment horizontal="center" vertical="center"/>
    </xf>
    <xf numFmtId="0" fontId="39" fillId="55" borderId="28" xfId="0" applyFont="1" applyFill="1" applyBorder="1" applyAlignment="1">
      <alignment horizontal="center" vertical="center"/>
    </xf>
    <xf numFmtId="0" fontId="39" fillId="55" borderId="29" xfId="0" applyFont="1" applyFill="1" applyBorder="1" applyAlignment="1">
      <alignment horizontal="center" vertical="center"/>
    </xf>
    <xf numFmtId="0" fontId="39" fillId="55" borderId="12" xfId="0" applyFont="1" applyFill="1" applyBorder="1" applyAlignment="1">
      <alignment horizontal="center" vertical="center"/>
    </xf>
    <xf numFmtId="0" fontId="39" fillId="55" borderId="0" xfId="0" applyFont="1" applyFill="1" applyAlignment="1">
      <alignment horizontal="center" vertical="center"/>
    </xf>
    <xf numFmtId="0" fontId="39" fillId="55" borderId="16" xfId="0" applyFont="1" applyFill="1" applyBorder="1" applyAlignment="1">
      <alignment horizontal="center" vertical="center"/>
    </xf>
    <xf numFmtId="0" fontId="39" fillId="55" borderId="17" xfId="0" applyFont="1" applyFill="1" applyBorder="1" applyAlignment="1">
      <alignment horizontal="center" vertical="center"/>
    </xf>
    <xf numFmtId="0" fontId="39" fillId="55" borderId="18" xfId="0" applyFont="1" applyFill="1" applyBorder="1" applyAlignment="1">
      <alignment horizontal="center" vertical="center"/>
    </xf>
    <xf numFmtId="0" fontId="39" fillId="55" borderId="19" xfId="0" applyFont="1" applyFill="1" applyBorder="1" applyAlignment="1">
      <alignment horizontal="center" vertical="center"/>
    </xf>
    <xf numFmtId="0" fontId="104" fillId="0" borderId="228" xfId="0" applyFont="1" applyBorder="1" applyAlignment="1">
      <alignment horizontal="center" vertical="center"/>
    </xf>
    <xf numFmtId="0" fontId="104" fillId="0" borderId="206" xfId="0" applyFont="1" applyBorder="1" applyAlignment="1">
      <alignment horizontal="center" vertical="center"/>
    </xf>
    <xf numFmtId="0" fontId="104" fillId="0" borderId="298" xfId="0" applyFont="1" applyBorder="1" applyAlignment="1">
      <alignment horizontal="center" vertical="center"/>
    </xf>
    <xf numFmtId="0" fontId="104" fillId="0" borderId="165" xfId="0" applyFont="1" applyBorder="1" applyAlignment="1">
      <alignment horizontal="center" vertical="center"/>
    </xf>
    <xf numFmtId="0" fontId="104" fillId="0" borderId="162" xfId="0" applyFont="1" applyBorder="1" applyAlignment="1">
      <alignment horizontal="center" vertical="center"/>
    </xf>
    <xf numFmtId="0" fontId="104" fillId="0" borderId="167" xfId="0" applyFont="1" applyBorder="1" applyAlignment="1">
      <alignment horizontal="center" vertical="center"/>
    </xf>
    <xf numFmtId="0" fontId="104" fillId="0" borderId="229" xfId="0" applyFont="1" applyBorder="1" applyAlignment="1">
      <alignment horizontal="center" vertical="center"/>
    </xf>
    <xf numFmtId="0" fontId="104" fillId="0" borderId="207" xfId="0" applyFont="1" applyBorder="1" applyAlignment="1">
      <alignment horizontal="center" vertical="center"/>
    </xf>
    <xf numFmtId="0" fontId="104" fillId="0" borderId="271" xfId="0" applyFont="1" applyBorder="1" applyAlignment="1">
      <alignment horizontal="center" vertical="center"/>
    </xf>
    <xf numFmtId="0" fontId="104" fillId="0" borderId="153" xfId="0" applyFont="1" applyBorder="1" applyAlignment="1">
      <alignment horizontal="center" vertical="center"/>
    </xf>
    <xf numFmtId="0" fontId="104" fillId="0" borderId="111" xfId="0" applyFont="1" applyBorder="1" applyAlignment="1">
      <alignment horizontal="center" vertical="center"/>
    </xf>
    <xf numFmtId="0" fontId="104" fillId="0" borderId="314" xfId="0" applyFont="1" applyBorder="1" applyAlignment="1">
      <alignment horizontal="center" vertical="center"/>
    </xf>
    <xf numFmtId="0" fontId="104" fillId="0" borderId="172" xfId="0" applyFont="1" applyBorder="1" applyAlignment="1">
      <alignment horizontal="center" vertical="center"/>
    </xf>
    <xf numFmtId="0" fontId="17" fillId="55" borderId="17" xfId="0" applyFont="1" applyFill="1" applyBorder="1" applyAlignment="1">
      <alignment horizontal="left" vertical="center"/>
    </xf>
    <xf numFmtId="0" fontId="17" fillId="55" borderId="18" xfId="0" applyFont="1" applyFill="1" applyBorder="1" applyAlignment="1">
      <alignment horizontal="left" vertical="center"/>
    </xf>
    <xf numFmtId="0" fontId="17" fillId="55" borderId="19" xfId="0" applyFont="1" applyFill="1" applyBorder="1" applyAlignment="1">
      <alignment horizontal="left" vertical="center"/>
    </xf>
    <xf numFmtId="0" fontId="104" fillId="0" borderId="115" xfId="0" applyFont="1" applyBorder="1" applyAlignment="1">
      <alignment horizontal="center" vertical="center"/>
    </xf>
    <xf numFmtId="0" fontId="102" fillId="0" borderId="113" xfId="0" applyFont="1" applyBorder="1" applyAlignment="1">
      <alignment horizontal="center" vertical="center"/>
    </xf>
    <xf numFmtId="0" fontId="102" fillId="0" borderId="271" xfId="0" applyFont="1" applyBorder="1" applyAlignment="1">
      <alignment horizontal="center" vertical="center"/>
    </xf>
    <xf numFmtId="0" fontId="102" fillId="0" borderId="155" xfId="0" applyFont="1" applyBorder="1" applyAlignment="1">
      <alignment horizontal="center" vertical="center" wrapText="1"/>
    </xf>
    <xf numFmtId="0" fontId="102" fillId="0" borderId="232" xfId="0" applyFont="1" applyBorder="1" applyAlignment="1">
      <alignment horizontal="center" vertical="center" wrapText="1"/>
    </xf>
    <xf numFmtId="0" fontId="102" fillId="0" borderId="155" xfId="0" applyFont="1" applyBorder="1" applyAlignment="1">
      <alignment horizontal="center" vertical="center"/>
    </xf>
    <xf numFmtId="0" fontId="102" fillId="0" borderId="301" xfId="0" applyFont="1" applyBorder="1" applyAlignment="1">
      <alignment horizontal="center" vertical="center"/>
    </xf>
    <xf numFmtId="0" fontId="102" fillId="0" borderId="113" xfId="0" applyFont="1" applyBorder="1" applyAlignment="1">
      <alignment horizontal="center" vertical="center" wrapText="1"/>
    </xf>
    <xf numFmtId="0" fontId="102" fillId="0" borderId="300" xfId="0" applyFont="1" applyBorder="1" applyAlignment="1">
      <alignment horizontal="center" vertical="center" wrapText="1"/>
    </xf>
    <xf numFmtId="0" fontId="98" fillId="0" borderId="111" xfId="653" applyFont="1" applyBorder="1" applyAlignment="1">
      <alignment horizontal="center"/>
    </xf>
    <xf numFmtId="0" fontId="98" fillId="0" borderId="115" xfId="653" applyFont="1" applyBorder="1" applyAlignment="1">
      <alignment horizontal="center"/>
    </xf>
    <xf numFmtId="0" fontId="98" fillId="0" borderId="112" xfId="653" applyFont="1" applyBorder="1" applyAlignment="1">
      <alignment horizontal="center"/>
    </xf>
    <xf numFmtId="0" fontId="39" fillId="55" borderId="153" xfId="630" applyFont="1" applyFill="1" applyBorder="1" applyAlignment="1">
      <alignment horizontal="center" vertical="center"/>
    </xf>
    <xf numFmtId="0" fontId="39" fillId="55" borderId="111" xfId="630" applyFont="1" applyFill="1" applyBorder="1" applyAlignment="1">
      <alignment horizontal="center" vertical="center"/>
    </xf>
    <xf numFmtId="0" fontId="39" fillId="55" borderId="131" xfId="630" applyFont="1" applyFill="1" applyBorder="1" applyAlignment="1">
      <alignment horizontal="center" vertical="center"/>
    </xf>
    <xf numFmtId="0" fontId="39" fillId="55" borderId="27" xfId="630" applyFont="1" applyFill="1" applyBorder="1" applyAlignment="1">
      <alignment horizontal="center"/>
    </xf>
    <xf numFmtId="0" fontId="39" fillId="55" borderId="28" xfId="630" applyFont="1" applyFill="1" applyBorder="1" applyAlignment="1">
      <alignment horizontal="center"/>
    </xf>
    <xf numFmtId="0" fontId="39" fillId="55" borderId="29" xfId="630" applyFont="1" applyFill="1" applyBorder="1" applyAlignment="1">
      <alignment horizontal="center"/>
    </xf>
    <xf numFmtId="0" fontId="39" fillId="55" borderId="119" xfId="630" applyFont="1" applyFill="1" applyBorder="1" applyAlignment="1">
      <alignment horizontal="center"/>
    </xf>
    <xf numFmtId="0" fontId="39" fillId="55" borderId="120" xfId="630" applyFont="1" applyFill="1" applyBorder="1" applyAlignment="1">
      <alignment horizontal="center"/>
    </xf>
    <xf numFmtId="0" fontId="39" fillId="55" borderId="132" xfId="630" applyFont="1" applyFill="1" applyBorder="1" applyAlignment="1">
      <alignment horizontal="center"/>
    </xf>
    <xf numFmtId="0" fontId="39" fillId="55" borderId="121" xfId="630" applyFont="1" applyFill="1" applyBorder="1" applyAlignment="1">
      <alignment horizontal="center"/>
    </xf>
    <xf numFmtId="0" fontId="39" fillId="55" borderId="122" xfId="630" applyFont="1" applyFill="1" applyBorder="1" applyAlignment="1">
      <alignment horizontal="center" vertical="center"/>
    </xf>
    <xf numFmtId="0" fontId="107" fillId="0" borderId="111" xfId="483" applyFont="1" applyBorder="1" applyAlignment="1">
      <alignment horizontal="center"/>
    </xf>
    <xf numFmtId="0" fontId="107" fillId="0" borderId="115" xfId="483" applyFont="1" applyBorder="1" applyAlignment="1">
      <alignment horizontal="center"/>
    </xf>
    <xf numFmtId="0" fontId="107" fillId="0" borderId="112" xfId="483" applyFont="1" applyBorder="1" applyAlignment="1">
      <alignment horizontal="center"/>
    </xf>
    <xf numFmtId="0" fontId="0" fillId="55" borderId="12" xfId="0" applyFill="1" applyBorder="1" applyAlignment="1">
      <alignment horizontal="left"/>
    </xf>
    <xf numFmtId="0" fontId="0" fillId="55" borderId="0" xfId="0" applyFill="1" applyAlignment="1">
      <alignment horizontal="left"/>
    </xf>
    <xf numFmtId="0" fontId="0" fillId="55" borderId="16" xfId="0" applyFill="1" applyBorder="1" applyAlignment="1">
      <alignment horizontal="left"/>
    </xf>
    <xf numFmtId="0" fontId="17" fillId="55" borderId="17" xfId="0" applyFont="1" applyFill="1" applyBorder="1" applyAlignment="1">
      <alignment horizontal="left"/>
    </xf>
    <xf numFmtId="0" fontId="0" fillId="55" borderId="18" xfId="0" applyFill="1" applyBorder="1" applyAlignment="1">
      <alignment horizontal="left"/>
    </xf>
    <xf numFmtId="0" fontId="0" fillId="55" borderId="19" xfId="0" applyFill="1" applyBorder="1" applyAlignment="1">
      <alignment horizontal="left"/>
    </xf>
    <xf numFmtId="0" fontId="39" fillId="55" borderId="12" xfId="630" applyFont="1" applyFill="1" applyBorder="1" applyAlignment="1">
      <alignment horizontal="center"/>
    </xf>
    <xf numFmtId="0" fontId="39" fillId="55" borderId="0" xfId="630" applyFont="1" applyFill="1" applyAlignment="1">
      <alignment horizontal="center"/>
    </xf>
    <xf numFmtId="0" fontId="39" fillId="55" borderId="16" xfId="630" applyFont="1" applyFill="1" applyBorder="1" applyAlignment="1">
      <alignment horizontal="center"/>
    </xf>
    <xf numFmtId="0" fontId="39" fillId="55" borderId="35" xfId="630" applyFont="1" applyFill="1" applyBorder="1" applyAlignment="1">
      <alignment horizontal="center"/>
    </xf>
    <xf numFmtId="0" fontId="39" fillId="55" borderId="87" xfId="630" applyFont="1" applyFill="1" applyBorder="1" applyAlignment="1">
      <alignment horizontal="center"/>
    </xf>
    <xf numFmtId="0" fontId="39" fillId="55" borderId="100" xfId="630" applyFont="1" applyFill="1" applyBorder="1" applyAlignment="1">
      <alignment horizontal="center"/>
    </xf>
    <xf numFmtId="0" fontId="39" fillId="55" borderId="117" xfId="630" applyFont="1" applyFill="1" applyBorder="1" applyAlignment="1">
      <alignment horizontal="center" vertical="center"/>
    </xf>
    <xf numFmtId="0" fontId="39" fillId="55" borderId="26" xfId="630" applyFont="1" applyFill="1" applyBorder="1" applyAlignment="1">
      <alignment horizontal="center" vertical="center"/>
    </xf>
    <xf numFmtId="0" fontId="39" fillId="55" borderId="22" xfId="630" applyFont="1" applyFill="1" applyBorder="1" applyAlignment="1">
      <alignment horizontal="center" vertical="center"/>
    </xf>
    <xf numFmtId="0" fontId="39" fillId="55" borderId="113" xfId="630" applyFont="1" applyFill="1" applyBorder="1" applyAlignment="1">
      <alignment horizontal="center" vertical="center"/>
    </xf>
    <xf numFmtId="0" fontId="39" fillId="55" borderId="10" xfId="630" applyFont="1" applyFill="1" applyBorder="1" applyAlignment="1">
      <alignment horizontal="center" vertical="center"/>
    </xf>
    <xf numFmtId="0" fontId="39" fillId="55" borderId="11" xfId="630" applyFont="1" applyFill="1" applyBorder="1" applyAlignment="1">
      <alignment horizontal="center" vertical="center"/>
    </xf>
    <xf numFmtId="0" fontId="39" fillId="55" borderId="155" xfId="630" applyFont="1" applyFill="1" applyBorder="1" applyAlignment="1">
      <alignment horizontal="center" vertical="center"/>
    </xf>
    <xf numFmtId="0" fontId="39" fillId="55" borderId="156" xfId="630" applyFont="1" applyFill="1" applyBorder="1" applyAlignment="1">
      <alignment horizontal="center" vertical="center"/>
    </xf>
    <xf numFmtId="0" fontId="39" fillId="55" borderId="157" xfId="630" applyFont="1" applyFill="1" applyBorder="1" applyAlignment="1">
      <alignment horizontal="center" vertical="center"/>
    </xf>
    <xf numFmtId="0" fontId="39" fillId="55" borderId="232" xfId="630" applyFont="1" applyFill="1" applyBorder="1" applyAlignment="1">
      <alignment horizontal="center" vertical="center"/>
    </xf>
    <xf numFmtId="0" fontId="39" fillId="55" borderId="87" xfId="630" applyFont="1" applyFill="1" applyBorder="1" applyAlignment="1">
      <alignment horizontal="center" vertical="center"/>
    </xf>
    <xf numFmtId="0" fontId="39" fillId="55" borderId="15" xfId="630" applyFont="1" applyFill="1" applyBorder="1" applyAlignment="1">
      <alignment horizontal="center" vertical="center"/>
    </xf>
    <xf numFmtId="0" fontId="39" fillId="55" borderId="197" xfId="630" applyFont="1" applyFill="1" applyBorder="1" applyAlignment="1">
      <alignment horizontal="center" vertical="center"/>
    </xf>
    <xf numFmtId="0" fontId="39" fillId="55" borderId="100" xfId="63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84" fillId="55" borderId="118" xfId="0" applyFont="1" applyFill="1" applyBorder="1" applyAlignment="1">
      <alignment horizontal="left"/>
    </xf>
    <xf numFmtId="0" fontId="84" fillId="55" borderId="156" xfId="0" applyFont="1" applyFill="1" applyBorder="1" applyAlignment="1">
      <alignment horizontal="left"/>
    </xf>
    <xf numFmtId="0" fontId="84" fillId="55" borderId="12" xfId="0" applyFont="1" applyFill="1" applyBorder="1" applyAlignment="1">
      <alignment horizontal="left"/>
    </xf>
    <xf numFmtId="0" fontId="84" fillId="55" borderId="0" xfId="0" applyFont="1" applyFill="1" applyAlignment="1">
      <alignment horizontal="left"/>
    </xf>
    <xf numFmtId="0" fontId="17" fillId="55" borderId="17" xfId="0" applyFont="1" applyFill="1" applyBorder="1" applyAlignment="1">
      <alignment vertical="center"/>
    </xf>
    <xf numFmtId="0" fontId="17" fillId="55" borderId="18" xfId="0" applyFont="1" applyFill="1" applyBorder="1" applyAlignment="1">
      <alignment vertical="center"/>
    </xf>
    <xf numFmtId="0" fontId="17" fillId="55" borderId="19" xfId="0" applyFont="1" applyFill="1" applyBorder="1" applyAlignment="1">
      <alignment vertical="center"/>
    </xf>
    <xf numFmtId="0" fontId="17" fillId="55" borderId="118" xfId="0" applyFont="1" applyFill="1" applyBorder="1" applyAlignment="1">
      <alignment vertical="center" wrapText="1"/>
    </xf>
    <xf numFmtId="0" fontId="17" fillId="55" borderId="156" xfId="0" applyFont="1" applyFill="1" applyBorder="1" applyAlignment="1">
      <alignment vertical="center" wrapText="1"/>
    </xf>
    <xf numFmtId="0" fontId="17" fillId="55" borderId="197" xfId="0" applyFont="1" applyFill="1" applyBorder="1" applyAlignment="1">
      <alignment vertical="center" wrapText="1"/>
    </xf>
    <xf numFmtId="0" fontId="17" fillId="55" borderId="12" xfId="0" applyFont="1" applyFill="1" applyBorder="1" applyAlignment="1">
      <alignment horizontal="left" vertical="center" wrapText="1"/>
    </xf>
    <xf numFmtId="0" fontId="17" fillId="55" borderId="0" xfId="0" applyFont="1" applyFill="1" applyAlignment="1">
      <alignment horizontal="left" vertical="center" wrapText="1"/>
    </xf>
    <xf numFmtId="0" fontId="17" fillId="55" borderId="16" xfId="0" applyFont="1" applyFill="1" applyBorder="1" applyAlignment="1">
      <alignment horizontal="left" vertical="center" wrapText="1"/>
    </xf>
    <xf numFmtId="3" fontId="47" fillId="0" borderId="52" xfId="0" applyNumberFormat="1" applyFont="1" applyFill="1" applyBorder="1" applyAlignment="1">
      <alignment vertical="center" wrapText="1"/>
    </xf>
    <xf numFmtId="3" fontId="47" fillId="0" borderId="60" xfId="0" applyNumberFormat="1" applyFont="1" applyFill="1" applyBorder="1" applyAlignment="1">
      <alignment vertical="center" wrapText="1"/>
    </xf>
  </cellXfs>
  <cellStyles count="729">
    <cellStyle name="20% - Énfasis1" xfId="1" builtinId="30" customBuiltin="1"/>
    <cellStyle name="20% - Énfasis1 10" xfId="705" xr:uid="{3FF6D576-0802-4DF7-8E24-4B08415D0F83}"/>
    <cellStyle name="20% - Énfasis1 2" xfId="2" xr:uid="{00000000-0005-0000-0000-000001000000}"/>
    <cellStyle name="20% - Énfasis1 2 2" xfId="3" xr:uid="{00000000-0005-0000-0000-000002000000}"/>
    <cellStyle name="20% - Énfasis1 2 2 2" xfId="4" xr:uid="{00000000-0005-0000-0000-000003000000}"/>
    <cellStyle name="20% - Énfasis1 2 2 3" xfId="5" xr:uid="{00000000-0005-0000-0000-000004000000}"/>
    <cellStyle name="20% - Énfasis1 2 3" xfId="6" xr:uid="{00000000-0005-0000-0000-000005000000}"/>
    <cellStyle name="20% - Énfasis1 2 4" xfId="7" xr:uid="{00000000-0005-0000-0000-000006000000}"/>
    <cellStyle name="20% - Énfasis1 3" xfId="8" xr:uid="{00000000-0005-0000-0000-000007000000}"/>
    <cellStyle name="20% - Énfasis1 3 2" xfId="9" xr:uid="{00000000-0005-0000-0000-000008000000}"/>
    <cellStyle name="20% - Énfasis1 3 3" xfId="10" xr:uid="{00000000-0005-0000-0000-000009000000}"/>
    <cellStyle name="20% - Énfasis1 4" xfId="11" xr:uid="{00000000-0005-0000-0000-00000A000000}"/>
    <cellStyle name="20% - Énfasis1 5" xfId="12" xr:uid="{00000000-0005-0000-0000-00000B000000}"/>
    <cellStyle name="20% - Énfasis1 6" xfId="13" xr:uid="{00000000-0005-0000-0000-00000C000000}"/>
    <cellStyle name="20% - Énfasis1 7" xfId="634" xr:uid="{00000000-0005-0000-0000-00000D000000}"/>
    <cellStyle name="20% - Énfasis1 8" xfId="659" xr:uid="{00000000-0005-0000-0000-00000E000000}"/>
    <cellStyle name="20% - Énfasis1 9" xfId="680" xr:uid="{37D149A0-142B-4595-8599-30D43055094A}"/>
    <cellStyle name="20% - Énfasis2" xfId="14" builtinId="34" customBuiltin="1"/>
    <cellStyle name="20% - Énfasis2 10" xfId="706" xr:uid="{3CDB2210-A8AE-48D5-81BD-4BA5C72C78A2}"/>
    <cellStyle name="20% - Énfasis2 2" xfId="15" xr:uid="{00000000-0005-0000-0000-000010000000}"/>
    <cellStyle name="20% - Énfasis2 2 2" xfId="16" xr:uid="{00000000-0005-0000-0000-000011000000}"/>
    <cellStyle name="20% - Énfasis2 2 2 2" xfId="17" xr:uid="{00000000-0005-0000-0000-000012000000}"/>
    <cellStyle name="20% - Énfasis2 2 2 3" xfId="18" xr:uid="{00000000-0005-0000-0000-000013000000}"/>
    <cellStyle name="20% - Énfasis2 2 3" xfId="19" xr:uid="{00000000-0005-0000-0000-000014000000}"/>
    <cellStyle name="20% - Énfasis2 2 4" xfId="20" xr:uid="{00000000-0005-0000-0000-000015000000}"/>
    <cellStyle name="20% - Énfasis2 3" xfId="21" xr:uid="{00000000-0005-0000-0000-000016000000}"/>
    <cellStyle name="20% - Énfasis2 3 2" xfId="22" xr:uid="{00000000-0005-0000-0000-000017000000}"/>
    <cellStyle name="20% - Énfasis2 3 3" xfId="23" xr:uid="{00000000-0005-0000-0000-000018000000}"/>
    <cellStyle name="20% - Énfasis2 4" xfId="24" xr:uid="{00000000-0005-0000-0000-000019000000}"/>
    <cellStyle name="20% - Énfasis2 5" xfId="25" xr:uid="{00000000-0005-0000-0000-00001A000000}"/>
    <cellStyle name="20% - Énfasis2 6" xfId="26" xr:uid="{00000000-0005-0000-0000-00001B000000}"/>
    <cellStyle name="20% - Énfasis2 7" xfId="635" xr:uid="{00000000-0005-0000-0000-00001C000000}"/>
    <cellStyle name="20% - Énfasis2 8" xfId="662" xr:uid="{00000000-0005-0000-0000-00001D000000}"/>
    <cellStyle name="20% - Énfasis2 9" xfId="683" xr:uid="{0F483440-EC26-4FEF-B958-923D49150A5B}"/>
    <cellStyle name="20% - Énfasis3" xfId="27" builtinId="38" customBuiltin="1"/>
    <cellStyle name="20% - Énfasis3 10" xfId="707" xr:uid="{8A69E632-A211-4D2D-9AD4-5BA570B5B0C6}"/>
    <cellStyle name="20% - Énfasis3 2" xfId="28" xr:uid="{00000000-0005-0000-0000-00001F000000}"/>
    <cellStyle name="20% - Énfasis3 2 2" xfId="29" xr:uid="{00000000-0005-0000-0000-000020000000}"/>
    <cellStyle name="20% - Énfasis3 2 2 2" xfId="30" xr:uid="{00000000-0005-0000-0000-000021000000}"/>
    <cellStyle name="20% - Énfasis3 2 2 3" xfId="31" xr:uid="{00000000-0005-0000-0000-000022000000}"/>
    <cellStyle name="20% - Énfasis3 2 3" xfId="32" xr:uid="{00000000-0005-0000-0000-000023000000}"/>
    <cellStyle name="20% - Énfasis3 2 4" xfId="33" xr:uid="{00000000-0005-0000-0000-000024000000}"/>
    <cellStyle name="20% - Énfasis3 3" xfId="34" xr:uid="{00000000-0005-0000-0000-000025000000}"/>
    <cellStyle name="20% - Énfasis3 3 2" xfId="35" xr:uid="{00000000-0005-0000-0000-000026000000}"/>
    <cellStyle name="20% - Énfasis3 3 3" xfId="36" xr:uid="{00000000-0005-0000-0000-000027000000}"/>
    <cellStyle name="20% - Énfasis3 4" xfId="37" xr:uid="{00000000-0005-0000-0000-000028000000}"/>
    <cellStyle name="20% - Énfasis3 5" xfId="38" xr:uid="{00000000-0005-0000-0000-000029000000}"/>
    <cellStyle name="20% - Énfasis3 6" xfId="39" xr:uid="{00000000-0005-0000-0000-00002A000000}"/>
    <cellStyle name="20% - Énfasis3 7" xfId="636" xr:uid="{00000000-0005-0000-0000-00002B000000}"/>
    <cellStyle name="20% - Énfasis3 8" xfId="665" xr:uid="{00000000-0005-0000-0000-00002C000000}"/>
    <cellStyle name="20% - Énfasis3 9" xfId="686" xr:uid="{E4EF141D-CCA3-46F5-B436-E479933EA6F7}"/>
    <cellStyle name="20% - Énfasis4" xfId="40" builtinId="42" customBuiltin="1"/>
    <cellStyle name="20% - Énfasis4 10" xfId="708" xr:uid="{2070D40A-DFBB-4F01-99C4-C14ED15DC0E0}"/>
    <cellStyle name="20% - Énfasis4 2" xfId="41" xr:uid="{00000000-0005-0000-0000-00002E000000}"/>
    <cellStyle name="20% - Énfasis4 2 2" xfId="42" xr:uid="{00000000-0005-0000-0000-00002F000000}"/>
    <cellStyle name="20% - Énfasis4 2 2 2" xfId="43" xr:uid="{00000000-0005-0000-0000-000030000000}"/>
    <cellStyle name="20% - Énfasis4 2 2 3" xfId="44" xr:uid="{00000000-0005-0000-0000-000031000000}"/>
    <cellStyle name="20% - Énfasis4 2 3" xfId="45" xr:uid="{00000000-0005-0000-0000-000032000000}"/>
    <cellStyle name="20% - Énfasis4 2 4" xfId="46" xr:uid="{00000000-0005-0000-0000-000033000000}"/>
    <cellStyle name="20% - Énfasis4 3" xfId="47" xr:uid="{00000000-0005-0000-0000-000034000000}"/>
    <cellStyle name="20% - Énfasis4 3 2" xfId="48" xr:uid="{00000000-0005-0000-0000-000035000000}"/>
    <cellStyle name="20% - Énfasis4 3 3" xfId="49" xr:uid="{00000000-0005-0000-0000-000036000000}"/>
    <cellStyle name="20% - Énfasis4 4" xfId="50" xr:uid="{00000000-0005-0000-0000-000037000000}"/>
    <cellStyle name="20% - Énfasis4 5" xfId="51" xr:uid="{00000000-0005-0000-0000-000038000000}"/>
    <cellStyle name="20% - Énfasis4 6" xfId="52" xr:uid="{00000000-0005-0000-0000-000039000000}"/>
    <cellStyle name="20% - Énfasis4 7" xfId="637" xr:uid="{00000000-0005-0000-0000-00003A000000}"/>
    <cellStyle name="20% - Énfasis4 8" xfId="668" xr:uid="{00000000-0005-0000-0000-00003B000000}"/>
    <cellStyle name="20% - Énfasis4 9" xfId="689" xr:uid="{D1CAFD7D-4C8E-4792-A756-73C23C74A6A5}"/>
    <cellStyle name="20% - Énfasis5" xfId="53" builtinId="46" customBuiltin="1"/>
    <cellStyle name="20% - Énfasis5 10" xfId="709" xr:uid="{A9033093-2C2E-4199-9B1F-0BD5A1AC4492}"/>
    <cellStyle name="20% - Énfasis5 2" xfId="54" xr:uid="{00000000-0005-0000-0000-00003D000000}"/>
    <cellStyle name="20% - Énfasis5 2 2" xfId="55" xr:uid="{00000000-0005-0000-0000-00003E000000}"/>
    <cellStyle name="20% - Énfasis5 2 2 2" xfId="56" xr:uid="{00000000-0005-0000-0000-00003F000000}"/>
    <cellStyle name="20% - Énfasis5 2 2 3" xfId="57" xr:uid="{00000000-0005-0000-0000-000040000000}"/>
    <cellStyle name="20% - Énfasis5 2 3" xfId="58" xr:uid="{00000000-0005-0000-0000-000041000000}"/>
    <cellStyle name="20% - Énfasis5 2 4" xfId="59" xr:uid="{00000000-0005-0000-0000-000042000000}"/>
    <cellStyle name="20% - Énfasis5 3" xfId="60" xr:uid="{00000000-0005-0000-0000-000043000000}"/>
    <cellStyle name="20% - Énfasis5 3 2" xfId="61" xr:uid="{00000000-0005-0000-0000-000044000000}"/>
    <cellStyle name="20% - Énfasis5 3 3" xfId="62" xr:uid="{00000000-0005-0000-0000-000045000000}"/>
    <cellStyle name="20% - Énfasis5 4" xfId="63" xr:uid="{00000000-0005-0000-0000-000046000000}"/>
    <cellStyle name="20% - Énfasis5 5" xfId="64" xr:uid="{00000000-0005-0000-0000-000047000000}"/>
    <cellStyle name="20% - Énfasis5 6" xfId="65" xr:uid="{00000000-0005-0000-0000-000048000000}"/>
    <cellStyle name="20% - Énfasis5 7" xfId="638" xr:uid="{00000000-0005-0000-0000-000049000000}"/>
    <cellStyle name="20% - Énfasis5 8" xfId="671" xr:uid="{00000000-0005-0000-0000-00004A000000}"/>
    <cellStyle name="20% - Énfasis5 9" xfId="692" xr:uid="{8356769A-844F-4F95-A215-8C2BD031FE17}"/>
    <cellStyle name="20% - Énfasis6" xfId="66" builtinId="50" customBuiltin="1"/>
    <cellStyle name="20% - Énfasis6 10" xfId="710" xr:uid="{936B8C9E-9F56-4CAE-B7F0-9F05FABC4408}"/>
    <cellStyle name="20% - Énfasis6 2" xfId="67" xr:uid="{00000000-0005-0000-0000-00004C000000}"/>
    <cellStyle name="20% - Énfasis6 2 2" xfId="68" xr:uid="{00000000-0005-0000-0000-00004D000000}"/>
    <cellStyle name="20% - Énfasis6 2 2 2" xfId="69" xr:uid="{00000000-0005-0000-0000-00004E000000}"/>
    <cellStyle name="20% - Énfasis6 2 2 3" xfId="70" xr:uid="{00000000-0005-0000-0000-00004F000000}"/>
    <cellStyle name="20% - Énfasis6 2 3" xfId="71" xr:uid="{00000000-0005-0000-0000-000050000000}"/>
    <cellStyle name="20% - Énfasis6 2 4" xfId="72" xr:uid="{00000000-0005-0000-0000-000051000000}"/>
    <cellStyle name="20% - Énfasis6 3" xfId="73" xr:uid="{00000000-0005-0000-0000-000052000000}"/>
    <cellStyle name="20% - Énfasis6 3 2" xfId="74" xr:uid="{00000000-0005-0000-0000-000053000000}"/>
    <cellStyle name="20% - Énfasis6 3 3" xfId="75" xr:uid="{00000000-0005-0000-0000-000054000000}"/>
    <cellStyle name="20% - Énfasis6 4" xfId="76" xr:uid="{00000000-0005-0000-0000-000055000000}"/>
    <cellStyle name="20% - Énfasis6 5" xfId="77" xr:uid="{00000000-0005-0000-0000-000056000000}"/>
    <cellStyle name="20% - Énfasis6 6" xfId="78" xr:uid="{00000000-0005-0000-0000-000057000000}"/>
    <cellStyle name="20% - Énfasis6 7" xfId="639" xr:uid="{00000000-0005-0000-0000-000058000000}"/>
    <cellStyle name="20% - Énfasis6 8" xfId="675" xr:uid="{00000000-0005-0000-0000-000059000000}"/>
    <cellStyle name="20% - Énfasis6 9" xfId="695" xr:uid="{6E5BDA5C-DECE-41D5-B073-85127678D70E}"/>
    <cellStyle name="40% - Énfasis1" xfId="79" builtinId="31" customBuiltin="1"/>
    <cellStyle name="40% - Énfasis1 10" xfId="711" xr:uid="{EEA42F89-B83D-4789-B149-34CE8860F71F}"/>
    <cellStyle name="40% - Énfasis1 2" xfId="80" xr:uid="{00000000-0005-0000-0000-00005B000000}"/>
    <cellStyle name="40% - Énfasis1 2 2" xfId="81" xr:uid="{00000000-0005-0000-0000-00005C000000}"/>
    <cellStyle name="40% - Énfasis1 2 2 2" xfId="82" xr:uid="{00000000-0005-0000-0000-00005D000000}"/>
    <cellStyle name="40% - Énfasis1 2 2 3" xfId="83" xr:uid="{00000000-0005-0000-0000-00005E000000}"/>
    <cellStyle name="40% - Énfasis1 2 3" xfId="84" xr:uid="{00000000-0005-0000-0000-00005F000000}"/>
    <cellStyle name="40% - Énfasis1 2 4" xfId="85" xr:uid="{00000000-0005-0000-0000-000060000000}"/>
    <cellStyle name="40% - Énfasis1 3" xfId="86" xr:uid="{00000000-0005-0000-0000-000061000000}"/>
    <cellStyle name="40% - Énfasis1 3 2" xfId="87" xr:uid="{00000000-0005-0000-0000-000062000000}"/>
    <cellStyle name="40% - Énfasis1 3 3" xfId="88" xr:uid="{00000000-0005-0000-0000-000063000000}"/>
    <cellStyle name="40% - Énfasis1 4" xfId="89" xr:uid="{00000000-0005-0000-0000-000064000000}"/>
    <cellStyle name="40% - Énfasis1 5" xfId="90" xr:uid="{00000000-0005-0000-0000-000065000000}"/>
    <cellStyle name="40% - Énfasis1 6" xfId="91" xr:uid="{00000000-0005-0000-0000-000066000000}"/>
    <cellStyle name="40% - Énfasis1 7" xfId="640" xr:uid="{00000000-0005-0000-0000-000067000000}"/>
    <cellStyle name="40% - Énfasis1 8" xfId="660" xr:uid="{00000000-0005-0000-0000-000068000000}"/>
    <cellStyle name="40% - Énfasis1 9" xfId="681" xr:uid="{FFD5E7C3-88BF-4F66-B346-48FA12C5304F}"/>
    <cellStyle name="40% - Énfasis2" xfId="92" builtinId="35" customBuiltin="1"/>
    <cellStyle name="40% - Énfasis2 10" xfId="712" xr:uid="{921F5891-ED87-471B-B994-8245D0AE287B}"/>
    <cellStyle name="40% - Énfasis2 2" xfId="93" xr:uid="{00000000-0005-0000-0000-00006A000000}"/>
    <cellStyle name="40% - Énfasis2 2 2" xfId="94" xr:uid="{00000000-0005-0000-0000-00006B000000}"/>
    <cellStyle name="40% - Énfasis2 2 2 2" xfId="95" xr:uid="{00000000-0005-0000-0000-00006C000000}"/>
    <cellStyle name="40% - Énfasis2 2 2 3" xfId="96" xr:uid="{00000000-0005-0000-0000-00006D000000}"/>
    <cellStyle name="40% - Énfasis2 2 3" xfId="97" xr:uid="{00000000-0005-0000-0000-00006E000000}"/>
    <cellStyle name="40% - Énfasis2 2 4" xfId="98" xr:uid="{00000000-0005-0000-0000-00006F000000}"/>
    <cellStyle name="40% - Énfasis2 3" xfId="99" xr:uid="{00000000-0005-0000-0000-000070000000}"/>
    <cellStyle name="40% - Énfasis2 3 2" xfId="100" xr:uid="{00000000-0005-0000-0000-000071000000}"/>
    <cellStyle name="40% - Énfasis2 3 3" xfId="101" xr:uid="{00000000-0005-0000-0000-000072000000}"/>
    <cellStyle name="40% - Énfasis2 4" xfId="102" xr:uid="{00000000-0005-0000-0000-000073000000}"/>
    <cellStyle name="40% - Énfasis2 5" xfId="103" xr:uid="{00000000-0005-0000-0000-000074000000}"/>
    <cellStyle name="40% - Énfasis2 6" xfId="104" xr:uid="{00000000-0005-0000-0000-000075000000}"/>
    <cellStyle name="40% - Énfasis2 7" xfId="641" xr:uid="{00000000-0005-0000-0000-000076000000}"/>
    <cellStyle name="40% - Énfasis2 8" xfId="663" xr:uid="{00000000-0005-0000-0000-000077000000}"/>
    <cellStyle name="40% - Énfasis2 9" xfId="684" xr:uid="{6F42104F-6F50-445B-84D4-3CE02742FC6A}"/>
    <cellStyle name="40% - Énfasis3" xfId="105" builtinId="39" customBuiltin="1"/>
    <cellStyle name="40% - Énfasis3 10" xfId="713" xr:uid="{2823C36A-15E4-489C-BBC8-C48B78E555E8}"/>
    <cellStyle name="40% - Énfasis3 2" xfId="106" xr:uid="{00000000-0005-0000-0000-000079000000}"/>
    <cellStyle name="40% - Énfasis3 2 2" xfId="107" xr:uid="{00000000-0005-0000-0000-00007A000000}"/>
    <cellStyle name="40% - Énfasis3 2 2 2" xfId="108" xr:uid="{00000000-0005-0000-0000-00007B000000}"/>
    <cellStyle name="40% - Énfasis3 2 2 3" xfId="109" xr:uid="{00000000-0005-0000-0000-00007C000000}"/>
    <cellStyle name="40% - Énfasis3 2 3" xfId="110" xr:uid="{00000000-0005-0000-0000-00007D000000}"/>
    <cellStyle name="40% - Énfasis3 2 4" xfId="111" xr:uid="{00000000-0005-0000-0000-00007E000000}"/>
    <cellStyle name="40% - Énfasis3 3" xfId="112" xr:uid="{00000000-0005-0000-0000-00007F000000}"/>
    <cellStyle name="40% - Énfasis3 3 2" xfId="113" xr:uid="{00000000-0005-0000-0000-000080000000}"/>
    <cellStyle name="40% - Énfasis3 3 3" xfId="114" xr:uid="{00000000-0005-0000-0000-000081000000}"/>
    <cellStyle name="40% - Énfasis3 4" xfId="115" xr:uid="{00000000-0005-0000-0000-000082000000}"/>
    <cellStyle name="40% - Énfasis3 5" xfId="116" xr:uid="{00000000-0005-0000-0000-000083000000}"/>
    <cellStyle name="40% - Énfasis3 6" xfId="117" xr:uid="{00000000-0005-0000-0000-000084000000}"/>
    <cellStyle name="40% - Énfasis3 7" xfId="642" xr:uid="{00000000-0005-0000-0000-000085000000}"/>
    <cellStyle name="40% - Énfasis3 8" xfId="666" xr:uid="{00000000-0005-0000-0000-000086000000}"/>
    <cellStyle name="40% - Énfasis3 9" xfId="687" xr:uid="{E5D2CD4D-F3ED-4161-80F4-2E8A9E71FBD4}"/>
    <cellStyle name="40% - Énfasis4" xfId="118" builtinId="43" customBuiltin="1"/>
    <cellStyle name="40% - Énfasis4 10" xfId="714" xr:uid="{032DE47F-F032-4ED0-8736-6E08E18A40EA}"/>
    <cellStyle name="40% - Énfasis4 2" xfId="119" xr:uid="{00000000-0005-0000-0000-000088000000}"/>
    <cellStyle name="40% - Énfasis4 2 2" xfId="120" xr:uid="{00000000-0005-0000-0000-000089000000}"/>
    <cellStyle name="40% - Énfasis4 2 2 2" xfId="121" xr:uid="{00000000-0005-0000-0000-00008A000000}"/>
    <cellStyle name="40% - Énfasis4 2 2 3" xfId="122" xr:uid="{00000000-0005-0000-0000-00008B000000}"/>
    <cellStyle name="40% - Énfasis4 2 3" xfId="123" xr:uid="{00000000-0005-0000-0000-00008C000000}"/>
    <cellStyle name="40% - Énfasis4 2 4" xfId="124" xr:uid="{00000000-0005-0000-0000-00008D000000}"/>
    <cellStyle name="40% - Énfasis4 3" xfId="125" xr:uid="{00000000-0005-0000-0000-00008E000000}"/>
    <cellStyle name="40% - Énfasis4 3 2" xfId="126" xr:uid="{00000000-0005-0000-0000-00008F000000}"/>
    <cellStyle name="40% - Énfasis4 3 3" xfId="127" xr:uid="{00000000-0005-0000-0000-000090000000}"/>
    <cellStyle name="40% - Énfasis4 4" xfId="128" xr:uid="{00000000-0005-0000-0000-000091000000}"/>
    <cellStyle name="40% - Énfasis4 5" xfId="129" xr:uid="{00000000-0005-0000-0000-000092000000}"/>
    <cellStyle name="40% - Énfasis4 6" xfId="130" xr:uid="{00000000-0005-0000-0000-000093000000}"/>
    <cellStyle name="40% - Énfasis4 7" xfId="643" xr:uid="{00000000-0005-0000-0000-000094000000}"/>
    <cellStyle name="40% - Énfasis4 8" xfId="669" xr:uid="{00000000-0005-0000-0000-000095000000}"/>
    <cellStyle name="40% - Énfasis4 9" xfId="690" xr:uid="{C0135F61-0095-4CBA-A941-FE0183A2729E}"/>
    <cellStyle name="40% - Énfasis5" xfId="131" builtinId="47" customBuiltin="1"/>
    <cellStyle name="40% - Énfasis5 10" xfId="715" xr:uid="{5F4099EA-2FC8-4517-A98C-C212ADF15240}"/>
    <cellStyle name="40% - Énfasis5 2" xfId="132" xr:uid="{00000000-0005-0000-0000-000097000000}"/>
    <cellStyle name="40% - Énfasis5 2 2" xfId="133" xr:uid="{00000000-0005-0000-0000-000098000000}"/>
    <cellStyle name="40% - Énfasis5 2 2 2" xfId="134" xr:uid="{00000000-0005-0000-0000-000099000000}"/>
    <cellStyle name="40% - Énfasis5 2 2 3" xfId="135" xr:uid="{00000000-0005-0000-0000-00009A000000}"/>
    <cellStyle name="40% - Énfasis5 2 3" xfId="136" xr:uid="{00000000-0005-0000-0000-00009B000000}"/>
    <cellStyle name="40% - Énfasis5 2 4" xfId="137" xr:uid="{00000000-0005-0000-0000-00009C000000}"/>
    <cellStyle name="40% - Énfasis5 3" xfId="138" xr:uid="{00000000-0005-0000-0000-00009D000000}"/>
    <cellStyle name="40% - Énfasis5 3 2" xfId="139" xr:uid="{00000000-0005-0000-0000-00009E000000}"/>
    <cellStyle name="40% - Énfasis5 3 3" xfId="140" xr:uid="{00000000-0005-0000-0000-00009F000000}"/>
    <cellStyle name="40% - Énfasis5 4" xfId="141" xr:uid="{00000000-0005-0000-0000-0000A0000000}"/>
    <cellStyle name="40% - Énfasis5 5" xfId="142" xr:uid="{00000000-0005-0000-0000-0000A1000000}"/>
    <cellStyle name="40% - Énfasis5 6" xfId="143" xr:uid="{00000000-0005-0000-0000-0000A2000000}"/>
    <cellStyle name="40% - Énfasis5 7" xfId="644" xr:uid="{00000000-0005-0000-0000-0000A3000000}"/>
    <cellStyle name="40% - Énfasis5 8" xfId="672" xr:uid="{00000000-0005-0000-0000-0000A4000000}"/>
    <cellStyle name="40% - Énfasis5 9" xfId="693" xr:uid="{CC44E212-84AE-449C-8C06-823F6569C47F}"/>
    <cellStyle name="40% - Énfasis6" xfId="144" builtinId="51" customBuiltin="1"/>
    <cellStyle name="40% - Énfasis6 10" xfId="716" xr:uid="{ED5EEE59-B956-45EB-AC3C-4E16F90C59AA}"/>
    <cellStyle name="40% - Énfasis6 2" xfId="145" xr:uid="{00000000-0005-0000-0000-0000A6000000}"/>
    <cellStyle name="40% - Énfasis6 2 2" xfId="146" xr:uid="{00000000-0005-0000-0000-0000A7000000}"/>
    <cellStyle name="40% - Énfasis6 2 2 2" xfId="147" xr:uid="{00000000-0005-0000-0000-0000A8000000}"/>
    <cellStyle name="40% - Énfasis6 2 2 3" xfId="148" xr:uid="{00000000-0005-0000-0000-0000A9000000}"/>
    <cellStyle name="40% - Énfasis6 2 3" xfId="149" xr:uid="{00000000-0005-0000-0000-0000AA000000}"/>
    <cellStyle name="40% - Énfasis6 2 4" xfId="150" xr:uid="{00000000-0005-0000-0000-0000AB000000}"/>
    <cellStyle name="40% - Énfasis6 3" xfId="151" xr:uid="{00000000-0005-0000-0000-0000AC000000}"/>
    <cellStyle name="40% - Énfasis6 3 2" xfId="152" xr:uid="{00000000-0005-0000-0000-0000AD000000}"/>
    <cellStyle name="40% - Énfasis6 3 3" xfId="153" xr:uid="{00000000-0005-0000-0000-0000AE000000}"/>
    <cellStyle name="40% - Énfasis6 4" xfId="154" xr:uid="{00000000-0005-0000-0000-0000AF000000}"/>
    <cellStyle name="40% - Énfasis6 5" xfId="155" xr:uid="{00000000-0005-0000-0000-0000B0000000}"/>
    <cellStyle name="40% - Énfasis6 6" xfId="156" xr:uid="{00000000-0005-0000-0000-0000B1000000}"/>
    <cellStyle name="40% - Énfasis6 7" xfId="645" xr:uid="{00000000-0005-0000-0000-0000B2000000}"/>
    <cellStyle name="40% - Énfasis6 8" xfId="676" xr:uid="{00000000-0005-0000-0000-0000B3000000}"/>
    <cellStyle name="40% - Énfasis6 9" xfId="696" xr:uid="{35D62061-6E31-49D0-8FC2-0261144F7F27}"/>
    <cellStyle name="60% - Énfasis1" xfId="157" builtinId="32" customBuiltin="1"/>
    <cellStyle name="60% - Énfasis1 10" xfId="682" xr:uid="{4E6A77BE-7BF6-4E74-8F41-6E5015286E2A}"/>
    <cellStyle name="60% - Énfasis1 11" xfId="717" xr:uid="{6A1B277F-3CDD-437F-BEE9-A2A5E94952CB}"/>
    <cellStyle name="60% - Énfasis1 2" xfId="158" xr:uid="{00000000-0005-0000-0000-0000B5000000}"/>
    <cellStyle name="60% - Énfasis1 2 2" xfId="159" xr:uid="{00000000-0005-0000-0000-0000B6000000}"/>
    <cellStyle name="60% - Énfasis1 2 2 2" xfId="160" xr:uid="{00000000-0005-0000-0000-0000B7000000}"/>
    <cellStyle name="60% - Énfasis1 2 2 3" xfId="161" xr:uid="{00000000-0005-0000-0000-0000B8000000}"/>
    <cellStyle name="60% - Énfasis1 2 3" xfId="162" xr:uid="{00000000-0005-0000-0000-0000B9000000}"/>
    <cellStyle name="60% - Énfasis1 2 4" xfId="163" xr:uid="{00000000-0005-0000-0000-0000BA000000}"/>
    <cellStyle name="60% - Énfasis1 3" xfId="164" xr:uid="{00000000-0005-0000-0000-0000BB000000}"/>
    <cellStyle name="60% - Énfasis1 3 2" xfId="165" xr:uid="{00000000-0005-0000-0000-0000BC000000}"/>
    <cellStyle name="60% - Énfasis1 3 3" xfId="166" xr:uid="{00000000-0005-0000-0000-0000BD000000}"/>
    <cellStyle name="60% - Énfasis1 4" xfId="167" xr:uid="{00000000-0005-0000-0000-0000BE000000}"/>
    <cellStyle name="60% - Énfasis1 5" xfId="168" xr:uid="{00000000-0005-0000-0000-0000BF000000}"/>
    <cellStyle name="60% - Énfasis1 6" xfId="169" xr:uid="{00000000-0005-0000-0000-0000C0000000}"/>
    <cellStyle name="60% - Énfasis1 7" xfId="170" xr:uid="{00000000-0005-0000-0000-0000C1000000}"/>
    <cellStyle name="60% - Énfasis1 8" xfId="646" xr:uid="{00000000-0005-0000-0000-0000C2000000}"/>
    <cellStyle name="60% - Énfasis1 9" xfId="661" xr:uid="{00000000-0005-0000-0000-0000C3000000}"/>
    <cellStyle name="60% - Énfasis2" xfId="171" builtinId="36" customBuiltin="1"/>
    <cellStyle name="60% - Énfasis2 10" xfId="685" xr:uid="{4FC430EC-412A-45E9-B2D8-D974F59E3592}"/>
    <cellStyle name="60% - Énfasis2 11" xfId="718" xr:uid="{2F124BFF-4FC9-4658-AB1E-8363B7237F5F}"/>
    <cellStyle name="60% - Énfasis2 2" xfId="172" xr:uid="{00000000-0005-0000-0000-0000C5000000}"/>
    <cellStyle name="60% - Énfasis2 2 2" xfId="173" xr:uid="{00000000-0005-0000-0000-0000C6000000}"/>
    <cellStyle name="60% - Énfasis2 2 2 2" xfId="174" xr:uid="{00000000-0005-0000-0000-0000C7000000}"/>
    <cellStyle name="60% - Énfasis2 2 2 3" xfId="175" xr:uid="{00000000-0005-0000-0000-0000C8000000}"/>
    <cellStyle name="60% - Énfasis2 2 3" xfId="176" xr:uid="{00000000-0005-0000-0000-0000C9000000}"/>
    <cellStyle name="60% - Énfasis2 2 4" xfId="177" xr:uid="{00000000-0005-0000-0000-0000CA000000}"/>
    <cellStyle name="60% - Énfasis2 3" xfId="178" xr:uid="{00000000-0005-0000-0000-0000CB000000}"/>
    <cellStyle name="60% - Énfasis2 3 2" xfId="179" xr:uid="{00000000-0005-0000-0000-0000CC000000}"/>
    <cellStyle name="60% - Énfasis2 3 3" xfId="180" xr:uid="{00000000-0005-0000-0000-0000CD000000}"/>
    <cellStyle name="60% - Énfasis2 4" xfId="181" xr:uid="{00000000-0005-0000-0000-0000CE000000}"/>
    <cellStyle name="60% - Énfasis2 5" xfId="182" xr:uid="{00000000-0005-0000-0000-0000CF000000}"/>
    <cellStyle name="60% - Énfasis2 6" xfId="183" xr:uid="{00000000-0005-0000-0000-0000D0000000}"/>
    <cellStyle name="60% - Énfasis2 7" xfId="184" xr:uid="{00000000-0005-0000-0000-0000D1000000}"/>
    <cellStyle name="60% - Énfasis2 8" xfId="647" xr:uid="{00000000-0005-0000-0000-0000D2000000}"/>
    <cellStyle name="60% - Énfasis2 9" xfId="664" xr:uid="{00000000-0005-0000-0000-0000D3000000}"/>
    <cellStyle name="60% - Énfasis3" xfId="185" builtinId="40" customBuiltin="1"/>
    <cellStyle name="60% - Énfasis3 10" xfId="688" xr:uid="{8A38A6F4-A39B-4AAD-9CAF-E84718A5F8C8}"/>
    <cellStyle name="60% - Énfasis3 11" xfId="719" xr:uid="{990D3DCA-9E0F-487E-852A-F659E9E35748}"/>
    <cellStyle name="60% - Énfasis3 2" xfId="186" xr:uid="{00000000-0005-0000-0000-0000D5000000}"/>
    <cellStyle name="60% - Énfasis3 2 2" xfId="187" xr:uid="{00000000-0005-0000-0000-0000D6000000}"/>
    <cellStyle name="60% - Énfasis3 2 2 2" xfId="188" xr:uid="{00000000-0005-0000-0000-0000D7000000}"/>
    <cellStyle name="60% - Énfasis3 2 2 3" xfId="189" xr:uid="{00000000-0005-0000-0000-0000D8000000}"/>
    <cellStyle name="60% - Énfasis3 2 3" xfId="190" xr:uid="{00000000-0005-0000-0000-0000D9000000}"/>
    <cellStyle name="60% - Énfasis3 2 4" xfId="191" xr:uid="{00000000-0005-0000-0000-0000DA000000}"/>
    <cellStyle name="60% - Énfasis3 3" xfId="192" xr:uid="{00000000-0005-0000-0000-0000DB000000}"/>
    <cellStyle name="60% - Énfasis3 3 2" xfId="193" xr:uid="{00000000-0005-0000-0000-0000DC000000}"/>
    <cellStyle name="60% - Énfasis3 3 3" xfId="194" xr:uid="{00000000-0005-0000-0000-0000DD000000}"/>
    <cellStyle name="60% - Énfasis3 4" xfId="195" xr:uid="{00000000-0005-0000-0000-0000DE000000}"/>
    <cellStyle name="60% - Énfasis3 5" xfId="196" xr:uid="{00000000-0005-0000-0000-0000DF000000}"/>
    <cellStyle name="60% - Énfasis3 6" xfId="197" xr:uid="{00000000-0005-0000-0000-0000E0000000}"/>
    <cellStyle name="60% - Énfasis3 7" xfId="198" xr:uid="{00000000-0005-0000-0000-0000E1000000}"/>
    <cellStyle name="60% - Énfasis3 8" xfId="648" xr:uid="{00000000-0005-0000-0000-0000E2000000}"/>
    <cellStyle name="60% - Énfasis3 9" xfId="667" xr:uid="{00000000-0005-0000-0000-0000E3000000}"/>
    <cellStyle name="60% - Énfasis4" xfId="199" builtinId="44" customBuiltin="1"/>
    <cellStyle name="60% - Énfasis4 10" xfId="691" xr:uid="{11000148-4758-4246-BF96-B370A85E7BB9}"/>
    <cellStyle name="60% - Énfasis4 11" xfId="720" xr:uid="{34726E6A-4523-4592-A4C3-234A6518309B}"/>
    <cellStyle name="60% - Énfasis4 2" xfId="200" xr:uid="{00000000-0005-0000-0000-0000E5000000}"/>
    <cellStyle name="60% - Énfasis4 2 2" xfId="201" xr:uid="{00000000-0005-0000-0000-0000E6000000}"/>
    <cellStyle name="60% - Énfasis4 2 2 2" xfId="202" xr:uid="{00000000-0005-0000-0000-0000E7000000}"/>
    <cellStyle name="60% - Énfasis4 2 2 3" xfId="203" xr:uid="{00000000-0005-0000-0000-0000E8000000}"/>
    <cellStyle name="60% - Énfasis4 2 3" xfId="204" xr:uid="{00000000-0005-0000-0000-0000E9000000}"/>
    <cellStyle name="60% - Énfasis4 2 4" xfId="205" xr:uid="{00000000-0005-0000-0000-0000EA000000}"/>
    <cellStyle name="60% - Énfasis4 3" xfId="206" xr:uid="{00000000-0005-0000-0000-0000EB000000}"/>
    <cellStyle name="60% - Énfasis4 3 2" xfId="207" xr:uid="{00000000-0005-0000-0000-0000EC000000}"/>
    <cellStyle name="60% - Énfasis4 3 3" xfId="208" xr:uid="{00000000-0005-0000-0000-0000ED000000}"/>
    <cellStyle name="60% - Énfasis4 4" xfId="209" xr:uid="{00000000-0005-0000-0000-0000EE000000}"/>
    <cellStyle name="60% - Énfasis4 5" xfId="210" xr:uid="{00000000-0005-0000-0000-0000EF000000}"/>
    <cellStyle name="60% - Énfasis4 6" xfId="211" xr:uid="{00000000-0005-0000-0000-0000F0000000}"/>
    <cellStyle name="60% - Énfasis4 7" xfId="212" xr:uid="{00000000-0005-0000-0000-0000F1000000}"/>
    <cellStyle name="60% - Énfasis4 8" xfId="649" xr:uid="{00000000-0005-0000-0000-0000F2000000}"/>
    <cellStyle name="60% - Énfasis4 9" xfId="670" xr:uid="{00000000-0005-0000-0000-0000F3000000}"/>
    <cellStyle name="60% - Énfasis5" xfId="213" builtinId="48" customBuiltin="1"/>
    <cellStyle name="60% - Énfasis5 10" xfId="694" xr:uid="{4CEEC55F-3295-44EB-8F34-EC6CA75E7758}"/>
    <cellStyle name="60% - Énfasis5 11" xfId="721" xr:uid="{DDF8A98F-9CC5-468A-827D-AF14577F468B}"/>
    <cellStyle name="60% - Énfasis5 2" xfId="214" xr:uid="{00000000-0005-0000-0000-0000F5000000}"/>
    <cellStyle name="60% - Énfasis5 2 2" xfId="215" xr:uid="{00000000-0005-0000-0000-0000F6000000}"/>
    <cellStyle name="60% - Énfasis5 2 2 2" xfId="216" xr:uid="{00000000-0005-0000-0000-0000F7000000}"/>
    <cellStyle name="60% - Énfasis5 2 2 3" xfId="217" xr:uid="{00000000-0005-0000-0000-0000F8000000}"/>
    <cellStyle name="60% - Énfasis5 2 3" xfId="218" xr:uid="{00000000-0005-0000-0000-0000F9000000}"/>
    <cellStyle name="60% - Énfasis5 2 4" xfId="219" xr:uid="{00000000-0005-0000-0000-0000FA000000}"/>
    <cellStyle name="60% - Énfasis5 3" xfId="220" xr:uid="{00000000-0005-0000-0000-0000FB000000}"/>
    <cellStyle name="60% - Énfasis5 3 2" xfId="221" xr:uid="{00000000-0005-0000-0000-0000FC000000}"/>
    <cellStyle name="60% - Énfasis5 3 3" xfId="222" xr:uid="{00000000-0005-0000-0000-0000FD000000}"/>
    <cellStyle name="60% - Énfasis5 4" xfId="223" xr:uid="{00000000-0005-0000-0000-0000FE000000}"/>
    <cellStyle name="60% - Énfasis5 5" xfId="224" xr:uid="{00000000-0005-0000-0000-0000FF000000}"/>
    <cellStyle name="60% - Énfasis5 6" xfId="225" xr:uid="{00000000-0005-0000-0000-000000010000}"/>
    <cellStyle name="60% - Énfasis5 7" xfId="226" xr:uid="{00000000-0005-0000-0000-000001010000}"/>
    <cellStyle name="60% - Énfasis5 8" xfId="650" xr:uid="{00000000-0005-0000-0000-000002010000}"/>
    <cellStyle name="60% - Énfasis5 9" xfId="673" xr:uid="{00000000-0005-0000-0000-000003010000}"/>
    <cellStyle name="60% - Énfasis6" xfId="227" builtinId="52" customBuiltin="1"/>
    <cellStyle name="60% - Énfasis6 10" xfId="697" xr:uid="{E129A953-8C4F-44F4-BDB1-BE3743C4A6F9}"/>
    <cellStyle name="60% - Énfasis6 11" xfId="722" xr:uid="{1F1C3E18-9269-4592-B85B-F40F35CCAD9F}"/>
    <cellStyle name="60% - Énfasis6 2" xfId="228" xr:uid="{00000000-0005-0000-0000-000005010000}"/>
    <cellStyle name="60% - Énfasis6 2 2" xfId="229" xr:uid="{00000000-0005-0000-0000-000006010000}"/>
    <cellStyle name="60% - Énfasis6 2 2 2" xfId="230" xr:uid="{00000000-0005-0000-0000-000007010000}"/>
    <cellStyle name="60% - Énfasis6 2 2 3" xfId="231" xr:uid="{00000000-0005-0000-0000-000008010000}"/>
    <cellStyle name="60% - Énfasis6 2 3" xfId="232" xr:uid="{00000000-0005-0000-0000-000009010000}"/>
    <cellStyle name="60% - Énfasis6 2 4" xfId="233" xr:uid="{00000000-0005-0000-0000-00000A010000}"/>
    <cellStyle name="60% - Énfasis6 3" xfId="234" xr:uid="{00000000-0005-0000-0000-00000B010000}"/>
    <cellStyle name="60% - Énfasis6 3 2" xfId="235" xr:uid="{00000000-0005-0000-0000-00000C010000}"/>
    <cellStyle name="60% - Énfasis6 3 3" xfId="236" xr:uid="{00000000-0005-0000-0000-00000D010000}"/>
    <cellStyle name="60% - Énfasis6 4" xfId="237" xr:uid="{00000000-0005-0000-0000-00000E010000}"/>
    <cellStyle name="60% - Énfasis6 5" xfId="238" xr:uid="{00000000-0005-0000-0000-00000F010000}"/>
    <cellStyle name="60% - Énfasis6 6" xfId="239" xr:uid="{00000000-0005-0000-0000-000010010000}"/>
    <cellStyle name="60% - Énfasis6 7" xfId="240" xr:uid="{00000000-0005-0000-0000-000011010000}"/>
    <cellStyle name="60% - Énfasis6 8" xfId="651" xr:uid="{00000000-0005-0000-0000-000012010000}"/>
    <cellStyle name="60% - Énfasis6 9" xfId="677" xr:uid="{00000000-0005-0000-0000-000013010000}"/>
    <cellStyle name="Buena 2" xfId="241" xr:uid="{00000000-0005-0000-0000-000015010000}"/>
    <cellStyle name="Buena 2 2" xfId="242" xr:uid="{00000000-0005-0000-0000-000016010000}"/>
    <cellStyle name="Buena 2 2 2" xfId="243" xr:uid="{00000000-0005-0000-0000-000017010000}"/>
    <cellStyle name="Buena 2 2 3" xfId="244" xr:uid="{00000000-0005-0000-0000-000018010000}"/>
    <cellStyle name="Buena 2 3" xfId="245" xr:uid="{00000000-0005-0000-0000-000019010000}"/>
    <cellStyle name="Buena 2 4" xfId="246" xr:uid="{00000000-0005-0000-0000-00001A010000}"/>
    <cellStyle name="Buena 3" xfId="247" xr:uid="{00000000-0005-0000-0000-00001B010000}"/>
    <cellStyle name="Buena 3 2" xfId="248" xr:uid="{00000000-0005-0000-0000-00001C010000}"/>
    <cellStyle name="Buena 3 3" xfId="249" xr:uid="{00000000-0005-0000-0000-00001D010000}"/>
    <cellStyle name="Buena 4" xfId="250" xr:uid="{00000000-0005-0000-0000-00001E010000}"/>
    <cellStyle name="Buena 5" xfId="251" xr:uid="{00000000-0005-0000-0000-00001F010000}"/>
    <cellStyle name="Buena 6" xfId="252" xr:uid="{00000000-0005-0000-0000-000020010000}"/>
    <cellStyle name="Bueno" xfId="632" builtinId="26" customBuiltin="1"/>
    <cellStyle name="Bueno 2" xfId="253" xr:uid="{00000000-0005-0000-0000-000021010000}"/>
    <cellStyle name="Cálculo" xfId="254" builtinId="22" customBuiltin="1"/>
    <cellStyle name="Cálculo 2" xfId="255" xr:uid="{00000000-0005-0000-0000-000023010000}"/>
    <cellStyle name="Cálculo 2 2" xfId="256" xr:uid="{00000000-0005-0000-0000-000024010000}"/>
    <cellStyle name="Cálculo 2 2 2" xfId="257" xr:uid="{00000000-0005-0000-0000-000025010000}"/>
    <cellStyle name="Cálculo 2 2 3" xfId="258" xr:uid="{00000000-0005-0000-0000-000026010000}"/>
    <cellStyle name="Cálculo 2 3" xfId="259" xr:uid="{00000000-0005-0000-0000-000027010000}"/>
    <cellStyle name="Cálculo 2 4" xfId="260" xr:uid="{00000000-0005-0000-0000-000028010000}"/>
    <cellStyle name="Cálculo 3" xfId="261" xr:uid="{00000000-0005-0000-0000-000029010000}"/>
    <cellStyle name="Cálculo 3 2" xfId="262" xr:uid="{00000000-0005-0000-0000-00002A010000}"/>
    <cellStyle name="Cálculo 3 3" xfId="263" xr:uid="{00000000-0005-0000-0000-00002B010000}"/>
    <cellStyle name="Cálculo 4" xfId="264" xr:uid="{00000000-0005-0000-0000-00002C010000}"/>
    <cellStyle name="Cálculo 5" xfId="265" xr:uid="{00000000-0005-0000-0000-00002D010000}"/>
    <cellStyle name="Cálculo 6" xfId="266" xr:uid="{00000000-0005-0000-0000-00002E010000}"/>
    <cellStyle name="Celda de comprobación" xfId="267" builtinId="23" customBuiltin="1"/>
    <cellStyle name="Celda de comprobación 2" xfId="268" xr:uid="{00000000-0005-0000-0000-000030010000}"/>
    <cellStyle name="Celda de comprobación 2 2" xfId="269" xr:uid="{00000000-0005-0000-0000-000031010000}"/>
    <cellStyle name="Celda de comprobación 2 2 2" xfId="270" xr:uid="{00000000-0005-0000-0000-000032010000}"/>
    <cellStyle name="Celda de comprobación 2 2 3" xfId="271" xr:uid="{00000000-0005-0000-0000-000033010000}"/>
    <cellStyle name="Celda de comprobación 2 3" xfId="272" xr:uid="{00000000-0005-0000-0000-000034010000}"/>
    <cellStyle name="Celda de comprobación 2 4" xfId="273" xr:uid="{00000000-0005-0000-0000-000035010000}"/>
    <cellStyle name="Celda de comprobación 3" xfId="274" xr:uid="{00000000-0005-0000-0000-000036010000}"/>
    <cellStyle name="Celda de comprobación 3 2" xfId="275" xr:uid="{00000000-0005-0000-0000-000037010000}"/>
    <cellStyle name="Celda de comprobación 3 3" xfId="276" xr:uid="{00000000-0005-0000-0000-000038010000}"/>
    <cellStyle name="Celda de comprobación 4" xfId="277" xr:uid="{00000000-0005-0000-0000-000039010000}"/>
    <cellStyle name="Celda de comprobación 5" xfId="278" xr:uid="{00000000-0005-0000-0000-00003A010000}"/>
    <cellStyle name="Celda de comprobación 6" xfId="279" xr:uid="{00000000-0005-0000-0000-00003B010000}"/>
    <cellStyle name="Celda vinculada" xfId="280" builtinId="24" customBuiltin="1"/>
    <cellStyle name="Celda vinculada 2" xfId="281" xr:uid="{00000000-0005-0000-0000-00003D010000}"/>
    <cellStyle name="Celda vinculada 2 2" xfId="282" xr:uid="{00000000-0005-0000-0000-00003E010000}"/>
    <cellStyle name="Celda vinculada 2 2 2" xfId="283" xr:uid="{00000000-0005-0000-0000-00003F010000}"/>
    <cellStyle name="Celda vinculada 2 2 3" xfId="284" xr:uid="{00000000-0005-0000-0000-000040010000}"/>
    <cellStyle name="Celda vinculada 2 3" xfId="285" xr:uid="{00000000-0005-0000-0000-000041010000}"/>
    <cellStyle name="Celda vinculada 2 4" xfId="286" xr:uid="{00000000-0005-0000-0000-000042010000}"/>
    <cellStyle name="Celda vinculada 3" xfId="287" xr:uid="{00000000-0005-0000-0000-000043010000}"/>
    <cellStyle name="Celda vinculada 3 2" xfId="288" xr:uid="{00000000-0005-0000-0000-000044010000}"/>
    <cellStyle name="Celda vinculada 3 3" xfId="289" xr:uid="{00000000-0005-0000-0000-000045010000}"/>
    <cellStyle name="Celda vinculada 4" xfId="290" xr:uid="{00000000-0005-0000-0000-000046010000}"/>
    <cellStyle name="Celda vinculada 5" xfId="291" xr:uid="{00000000-0005-0000-0000-000047010000}"/>
    <cellStyle name="Celda vinculada 6" xfId="292" xr:uid="{00000000-0005-0000-0000-000048010000}"/>
    <cellStyle name="Encabezado 1" xfId="631" builtinId="16" customBuiltin="1"/>
    <cellStyle name="Encabezado 1 2" xfId="293" xr:uid="{00000000-0005-0000-0000-000049010000}"/>
    <cellStyle name="Encabezado 4" xfId="294" builtinId="19" customBuiltin="1"/>
    <cellStyle name="Encabezado 4 2" xfId="295" xr:uid="{00000000-0005-0000-0000-00004B010000}"/>
    <cellStyle name="Encabezado 4 2 2" xfId="296" xr:uid="{00000000-0005-0000-0000-00004C010000}"/>
    <cellStyle name="Encabezado 4 2 2 2" xfId="297" xr:uid="{00000000-0005-0000-0000-00004D010000}"/>
    <cellStyle name="Encabezado 4 2 2 3" xfId="298" xr:uid="{00000000-0005-0000-0000-00004E010000}"/>
    <cellStyle name="Encabezado 4 2 3" xfId="299" xr:uid="{00000000-0005-0000-0000-00004F010000}"/>
    <cellStyle name="Encabezado 4 2 4" xfId="300" xr:uid="{00000000-0005-0000-0000-000050010000}"/>
    <cellStyle name="Encabezado 4 3" xfId="301" xr:uid="{00000000-0005-0000-0000-000051010000}"/>
    <cellStyle name="Encabezado 4 3 2" xfId="302" xr:uid="{00000000-0005-0000-0000-000052010000}"/>
    <cellStyle name="Encabezado 4 3 3" xfId="303" xr:uid="{00000000-0005-0000-0000-000053010000}"/>
    <cellStyle name="Encabezado 4 4" xfId="304" xr:uid="{00000000-0005-0000-0000-000054010000}"/>
    <cellStyle name="Encabezado 4 5" xfId="305" xr:uid="{00000000-0005-0000-0000-000055010000}"/>
    <cellStyle name="Encabezado 4 6" xfId="306" xr:uid="{00000000-0005-0000-0000-000056010000}"/>
    <cellStyle name="Énfasis1" xfId="307" builtinId="29" customBuiltin="1"/>
    <cellStyle name="Énfasis1 2" xfId="308" xr:uid="{00000000-0005-0000-0000-000058010000}"/>
    <cellStyle name="Énfasis1 2 2" xfId="309" xr:uid="{00000000-0005-0000-0000-000059010000}"/>
    <cellStyle name="Énfasis1 2 2 2" xfId="310" xr:uid="{00000000-0005-0000-0000-00005A010000}"/>
    <cellStyle name="Énfasis1 2 2 3" xfId="311" xr:uid="{00000000-0005-0000-0000-00005B010000}"/>
    <cellStyle name="Énfasis1 2 3" xfId="312" xr:uid="{00000000-0005-0000-0000-00005C010000}"/>
    <cellStyle name="Énfasis1 2 4" xfId="313" xr:uid="{00000000-0005-0000-0000-00005D010000}"/>
    <cellStyle name="Énfasis1 3" xfId="314" xr:uid="{00000000-0005-0000-0000-00005E010000}"/>
    <cellStyle name="Énfasis1 3 2" xfId="315" xr:uid="{00000000-0005-0000-0000-00005F010000}"/>
    <cellStyle name="Énfasis1 3 3" xfId="316" xr:uid="{00000000-0005-0000-0000-000060010000}"/>
    <cellStyle name="Énfasis1 4" xfId="317" xr:uid="{00000000-0005-0000-0000-000061010000}"/>
    <cellStyle name="Énfasis1 5" xfId="318" xr:uid="{00000000-0005-0000-0000-000062010000}"/>
    <cellStyle name="Énfasis1 6" xfId="319" xr:uid="{00000000-0005-0000-0000-000063010000}"/>
    <cellStyle name="Énfasis2" xfId="320" builtinId="33" customBuiltin="1"/>
    <cellStyle name="Énfasis2 2" xfId="321" xr:uid="{00000000-0005-0000-0000-000065010000}"/>
    <cellStyle name="Énfasis2 2 2" xfId="322" xr:uid="{00000000-0005-0000-0000-000066010000}"/>
    <cellStyle name="Énfasis2 2 2 2" xfId="323" xr:uid="{00000000-0005-0000-0000-000067010000}"/>
    <cellStyle name="Énfasis2 2 2 3" xfId="324" xr:uid="{00000000-0005-0000-0000-000068010000}"/>
    <cellStyle name="Énfasis2 2 3" xfId="325" xr:uid="{00000000-0005-0000-0000-000069010000}"/>
    <cellStyle name="Énfasis2 2 4" xfId="326" xr:uid="{00000000-0005-0000-0000-00006A010000}"/>
    <cellStyle name="Énfasis2 3" xfId="327" xr:uid="{00000000-0005-0000-0000-00006B010000}"/>
    <cellStyle name="Énfasis2 3 2" xfId="328" xr:uid="{00000000-0005-0000-0000-00006C010000}"/>
    <cellStyle name="Énfasis2 3 3" xfId="329" xr:uid="{00000000-0005-0000-0000-00006D010000}"/>
    <cellStyle name="Énfasis2 4" xfId="330" xr:uid="{00000000-0005-0000-0000-00006E010000}"/>
    <cellStyle name="Énfasis2 5" xfId="331" xr:uid="{00000000-0005-0000-0000-00006F010000}"/>
    <cellStyle name="Énfasis2 6" xfId="332" xr:uid="{00000000-0005-0000-0000-000070010000}"/>
    <cellStyle name="Énfasis3" xfId="333" builtinId="37" customBuiltin="1"/>
    <cellStyle name="Énfasis3 2" xfId="334" xr:uid="{00000000-0005-0000-0000-000072010000}"/>
    <cellStyle name="Énfasis3 2 2" xfId="335" xr:uid="{00000000-0005-0000-0000-000073010000}"/>
    <cellStyle name="Énfasis3 2 2 2" xfId="336" xr:uid="{00000000-0005-0000-0000-000074010000}"/>
    <cellStyle name="Énfasis3 2 2 3" xfId="337" xr:uid="{00000000-0005-0000-0000-000075010000}"/>
    <cellStyle name="Énfasis3 2 3" xfId="338" xr:uid="{00000000-0005-0000-0000-000076010000}"/>
    <cellStyle name="Énfasis3 2 4" xfId="339" xr:uid="{00000000-0005-0000-0000-000077010000}"/>
    <cellStyle name="Énfasis3 3" xfId="340" xr:uid="{00000000-0005-0000-0000-000078010000}"/>
    <cellStyle name="Énfasis3 3 2" xfId="341" xr:uid="{00000000-0005-0000-0000-000079010000}"/>
    <cellStyle name="Énfasis3 3 3" xfId="342" xr:uid="{00000000-0005-0000-0000-00007A010000}"/>
    <cellStyle name="Énfasis3 4" xfId="343" xr:uid="{00000000-0005-0000-0000-00007B010000}"/>
    <cellStyle name="Énfasis3 5" xfId="344" xr:uid="{00000000-0005-0000-0000-00007C010000}"/>
    <cellStyle name="Énfasis3 6" xfId="345" xr:uid="{00000000-0005-0000-0000-00007D010000}"/>
    <cellStyle name="Énfasis4" xfId="346" builtinId="41" customBuiltin="1"/>
    <cellStyle name="Énfasis4 2" xfId="347" xr:uid="{00000000-0005-0000-0000-00007F010000}"/>
    <cellStyle name="Énfasis4 2 2" xfId="348" xr:uid="{00000000-0005-0000-0000-000080010000}"/>
    <cellStyle name="Énfasis4 2 2 2" xfId="349" xr:uid="{00000000-0005-0000-0000-000081010000}"/>
    <cellStyle name="Énfasis4 2 2 3" xfId="350" xr:uid="{00000000-0005-0000-0000-000082010000}"/>
    <cellStyle name="Énfasis4 2 3" xfId="351" xr:uid="{00000000-0005-0000-0000-000083010000}"/>
    <cellStyle name="Énfasis4 2 4" xfId="352" xr:uid="{00000000-0005-0000-0000-000084010000}"/>
    <cellStyle name="Énfasis4 3" xfId="353" xr:uid="{00000000-0005-0000-0000-000085010000}"/>
    <cellStyle name="Énfasis4 3 2" xfId="354" xr:uid="{00000000-0005-0000-0000-000086010000}"/>
    <cellStyle name="Énfasis4 3 3" xfId="355" xr:uid="{00000000-0005-0000-0000-000087010000}"/>
    <cellStyle name="Énfasis4 4" xfId="356" xr:uid="{00000000-0005-0000-0000-000088010000}"/>
    <cellStyle name="Énfasis4 5" xfId="357" xr:uid="{00000000-0005-0000-0000-000089010000}"/>
    <cellStyle name="Énfasis4 6" xfId="358" xr:uid="{00000000-0005-0000-0000-00008A010000}"/>
    <cellStyle name="Énfasis5" xfId="359" builtinId="45" customBuiltin="1"/>
    <cellStyle name="Énfasis5 2" xfId="360" xr:uid="{00000000-0005-0000-0000-00008C010000}"/>
    <cellStyle name="Énfasis5 2 2" xfId="361" xr:uid="{00000000-0005-0000-0000-00008D010000}"/>
    <cellStyle name="Énfasis5 2 2 2" xfId="362" xr:uid="{00000000-0005-0000-0000-00008E010000}"/>
    <cellStyle name="Énfasis5 2 2 3" xfId="363" xr:uid="{00000000-0005-0000-0000-00008F010000}"/>
    <cellStyle name="Énfasis5 2 3" xfId="364" xr:uid="{00000000-0005-0000-0000-000090010000}"/>
    <cellStyle name="Énfasis5 2 4" xfId="365" xr:uid="{00000000-0005-0000-0000-000091010000}"/>
    <cellStyle name="Énfasis5 3" xfId="366" xr:uid="{00000000-0005-0000-0000-000092010000}"/>
    <cellStyle name="Énfasis5 3 2" xfId="367" xr:uid="{00000000-0005-0000-0000-000093010000}"/>
    <cellStyle name="Énfasis5 3 3" xfId="368" xr:uid="{00000000-0005-0000-0000-000094010000}"/>
    <cellStyle name="Énfasis5 4" xfId="369" xr:uid="{00000000-0005-0000-0000-000095010000}"/>
    <cellStyle name="Énfasis5 5" xfId="370" xr:uid="{00000000-0005-0000-0000-000096010000}"/>
    <cellStyle name="Énfasis5 6" xfId="371" xr:uid="{00000000-0005-0000-0000-000097010000}"/>
    <cellStyle name="Énfasis6" xfId="372" builtinId="49" customBuiltin="1"/>
    <cellStyle name="Énfasis6 2" xfId="373" xr:uid="{00000000-0005-0000-0000-000099010000}"/>
    <cellStyle name="Énfasis6 2 2" xfId="374" xr:uid="{00000000-0005-0000-0000-00009A010000}"/>
    <cellStyle name="Énfasis6 2 2 2" xfId="375" xr:uid="{00000000-0005-0000-0000-00009B010000}"/>
    <cellStyle name="Énfasis6 2 2 3" xfId="376" xr:uid="{00000000-0005-0000-0000-00009C010000}"/>
    <cellStyle name="Énfasis6 2 3" xfId="377" xr:uid="{00000000-0005-0000-0000-00009D010000}"/>
    <cellStyle name="Énfasis6 2 4" xfId="378" xr:uid="{00000000-0005-0000-0000-00009E010000}"/>
    <cellStyle name="Énfasis6 3" xfId="379" xr:uid="{00000000-0005-0000-0000-00009F010000}"/>
    <cellStyle name="Énfasis6 3 2" xfId="380" xr:uid="{00000000-0005-0000-0000-0000A0010000}"/>
    <cellStyle name="Énfasis6 3 3" xfId="381" xr:uid="{00000000-0005-0000-0000-0000A1010000}"/>
    <cellStyle name="Énfasis6 4" xfId="382" xr:uid="{00000000-0005-0000-0000-0000A2010000}"/>
    <cellStyle name="Énfasis6 5" xfId="383" xr:uid="{00000000-0005-0000-0000-0000A3010000}"/>
    <cellStyle name="Énfasis6 6" xfId="384" xr:uid="{00000000-0005-0000-0000-0000A4010000}"/>
    <cellStyle name="Entrada" xfId="385" builtinId="20" customBuiltin="1"/>
    <cellStyle name="Entrada 2" xfId="386" xr:uid="{00000000-0005-0000-0000-0000A6010000}"/>
    <cellStyle name="Entrada 2 2" xfId="387" xr:uid="{00000000-0005-0000-0000-0000A7010000}"/>
    <cellStyle name="Entrada 2 2 2" xfId="388" xr:uid="{00000000-0005-0000-0000-0000A8010000}"/>
    <cellStyle name="Entrada 2 2 3" xfId="389" xr:uid="{00000000-0005-0000-0000-0000A9010000}"/>
    <cellStyle name="Entrada 2 3" xfId="390" xr:uid="{00000000-0005-0000-0000-0000AA010000}"/>
    <cellStyle name="Entrada 2 4" xfId="391" xr:uid="{00000000-0005-0000-0000-0000AB010000}"/>
    <cellStyle name="Entrada 3" xfId="392" xr:uid="{00000000-0005-0000-0000-0000AC010000}"/>
    <cellStyle name="Entrada 3 2" xfId="393" xr:uid="{00000000-0005-0000-0000-0000AD010000}"/>
    <cellStyle name="Entrada 3 3" xfId="394" xr:uid="{00000000-0005-0000-0000-0000AE010000}"/>
    <cellStyle name="Entrada 4" xfId="395" xr:uid="{00000000-0005-0000-0000-0000AF010000}"/>
    <cellStyle name="Entrada 5" xfId="396" xr:uid="{00000000-0005-0000-0000-0000B0010000}"/>
    <cellStyle name="Entrada 6" xfId="397" xr:uid="{00000000-0005-0000-0000-0000B1010000}"/>
    <cellStyle name="Hipervínculo" xfId="398" builtinId="8"/>
    <cellStyle name="Hipervínculo 2" xfId="399" xr:uid="{00000000-0005-0000-0000-0000B3010000}"/>
    <cellStyle name="Hipervínculo 2 2" xfId="400" xr:uid="{00000000-0005-0000-0000-0000B4010000}"/>
    <cellStyle name="Hipervínculo 3" xfId="401" xr:uid="{00000000-0005-0000-0000-0000B5010000}"/>
    <cellStyle name="Hipervínculo 4" xfId="402" xr:uid="{00000000-0005-0000-0000-0000B6010000}"/>
    <cellStyle name="Hipervínculo 5" xfId="703" xr:uid="{415E1DD9-5825-4323-8F68-F3B19952B169}"/>
    <cellStyle name="Incorrecto" xfId="403" builtinId="27" customBuiltin="1"/>
    <cellStyle name="Incorrecto 2" xfId="404" xr:uid="{00000000-0005-0000-0000-0000B8010000}"/>
    <cellStyle name="Incorrecto 2 2" xfId="405" xr:uid="{00000000-0005-0000-0000-0000B9010000}"/>
    <cellStyle name="Incorrecto 2 2 2" xfId="406" xr:uid="{00000000-0005-0000-0000-0000BA010000}"/>
    <cellStyle name="Incorrecto 2 2 3" xfId="407" xr:uid="{00000000-0005-0000-0000-0000BB010000}"/>
    <cellStyle name="Incorrecto 2 3" xfId="408" xr:uid="{00000000-0005-0000-0000-0000BC010000}"/>
    <cellStyle name="Incorrecto 2 4" xfId="409" xr:uid="{00000000-0005-0000-0000-0000BD010000}"/>
    <cellStyle name="Incorrecto 3" xfId="410" xr:uid="{00000000-0005-0000-0000-0000BE010000}"/>
    <cellStyle name="Incorrecto 3 2" xfId="411" xr:uid="{00000000-0005-0000-0000-0000BF010000}"/>
    <cellStyle name="Incorrecto 3 3" xfId="412" xr:uid="{00000000-0005-0000-0000-0000C0010000}"/>
    <cellStyle name="Incorrecto 4" xfId="413" xr:uid="{00000000-0005-0000-0000-0000C1010000}"/>
    <cellStyle name="Incorrecto 5" xfId="414" xr:uid="{00000000-0005-0000-0000-0000C2010000}"/>
    <cellStyle name="Incorrecto 6" xfId="415" xr:uid="{00000000-0005-0000-0000-0000C3010000}"/>
    <cellStyle name="Millares [0]" xfId="699" builtinId="6"/>
    <cellStyle name="Millares [0] 2" xfId="416" xr:uid="{00000000-0005-0000-0000-0000C4010000}"/>
    <cellStyle name="Millares [0]_beneficioganado 2" xfId="417" xr:uid="{00000000-0005-0000-0000-0000C5010000}"/>
    <cellStyle name="Millares 10" xfId="418" xr:uid="{00000000-0005-0000-0000-0000C6010000}"/>
    <cellStyle name="Millares 11" xfId="419" xr:uid="{00000000-0005-0000-0000-0000C7010000}"/>
    <cellStyle name="Millares 12" xfId="420" xr:uid="{00000000-0005-0000-0000-0000C8010000}"/>
    <cellStyle name="Millares 13" xfId="421" xr:uid="{00000000-0005-0000-0000-0000C9010000}"/>
    <cellStyle name="Millares 14" xfId="422" xr:uid="{00000000-0005-0000-0000-0000CA010000}"/>
    <cellStyle name="Millares 15" xfId="423" xr:uid="{00000000-0005-0000-0000-0000CB010000}"/>
    <cellStyle name="Millares 16" xfId="424" xr:uid="{00000000-0005-0000-0000-0000CC010000}"/>
    <cellStyle name="Millares 17" xfId="425" xr:uid="{00000000-0005-0000-0000-0000CD010000}"/>
    <cellStyle name="Millares 18" xfId="426" xr:uid="{00000000-0005-0000-0000-0000CE010000}"/>
    <cellStyle name="Millares 19" xfId="427" xr:uid="{00000000-0005-0000-0000-0000CF010000}"/>
    <cellStyle name="Millares 2" xfId="428" xr:uid="{00000000-0005-0000-0000-0000D0010000}"/>
    <cellStyle name="Millares 2 2" xfId="429" xr:uid="{00000000-0005-0000-0000-0000D1010000}"/>
    <cellStyle name="Millares 2 3" xfId="430" xr:uid="{00000000-0005-0000-0000-0000D2010000}"/>
    <cellStyle name="Millares 2 4" xfId="431" xr:uid="{00000000-0005-0000-0000-0000D3010000}"/>
    <cellStyle name="Millares 2 5" xfId="432" xr:uid="{00000000-0005-0000-0000-0000D4010000}"/>
    <cellStyle name="Millares 20" xfId="433" xr:uid="{00000000-0005-0000-0000-0000D5010000}"/>
    <cellStyle name="Millares 21" xfId="434" xr:uid="{00000000-0005-0000-0000-0000D6010000}"/>
    <cellStyle name="Millares 22" xfId="435" xr:uid="{00000000-0005-0000-0000-0000D7010000}"/>
    <cellStyle name="Millares 23" xfId="436" xr:uid="{00000000-0005-0000-0000-0000D8010000}"/>
    <cellStyle name="Millares 24" xfId="437" xr:uid="{00000000-0005-0000-0000-0000D9010000}"/>
    <cellStyle name="Millares 25" xfId="438" xr:uid="{00000000-0005-0000-0000-0000DA010000}"/>
    <cellStyle name="Millares 26" xfId="439" xr:uid="{00000000-0005-0000-0000-0000DB010000}"/>
    <cellStyle name="Millares 27" xfId="440" xr:uid="{00000000-0005-0000-0000-0000DC010000}"/>
    <cellStyle name="Millares 28" xfId="441" xr:uid="{00000000-0005-0000-0000-0000DD010000}"/>
    <cellStyle name="Millares 29" xfId="442" xr:uid="{00000000-0005-0000-0000-0000DE010000}"/>
    <cellStyle name="Millares 3" xfId="443" xr:uid="{00000000-0005-0000-0000-0000DF010000}"/>
    <cellStyle name="Millares 3 2" xfId="444" xr:uid="{00000000-0005-0000-0000-0000E0010000}"/>
    <cellStyle name="Millares 30" xfId="445" xr:uid="{00000000-0005-0000-0000-0000E1010000}"/>
    <cellStyle name="Millares 31" xfId="446" xr:uid="{00000000-0005-0000-0000-0000E2010000}"/>
    <cellStyle name="Millares 32" xfId="447" xr:uid="{00000000-0005-0000-0000-0000E3010000}"/>
    <cellStyle name="Millares 33" xfId="448" xr:uid="{00000000-0005-0000-0000-0000E4010000}"/>
    <cellStyle name="Millares 34" xfId="449" xr:uid="{00000000-0005-0000-0000-0000E5010000}"/>
    <cellStyle name="Millares 35" xfId="450" xr:uid="{00000000-0005-0000-0000-0000E6010000}"/>
    <cellStyle name="Millares 36" xfId="451" xr:uid="{00000000-0005-0000-0000-0000E7010000}"/>
    <cellStyle name="Millares 37" xfId="452" xr:uid="{00000000-0005-0000-0000-0000E8010000}"/>
    <cellStyle name="Millares 38" xfId="453" xr:uid="{00000000-0005-0000-0000-0000E9010000}"/>
    <cellStyle name="Millares 39" xfId="454" xr:uid="{00000000-0005-0000-0000-0000EA010000}"/>
    <cellStyle name="Millares 4" xfId="455" xr:uid="{00000000-0005-0000-0000-0000EB010000}"/>
    <cellStyle name="Millares 40" xfId="456" xr:uid="{00000000-0005-0000-0000-0000EC010000}"/>
    <cellStyle name="Millares 41" xfId="457" xr:uid="{00000000-0005-0000-0000-0000ED010000}"/>
    <cellStyle name="Millares 42" xfId="458" xr:uid="{00000000-0005-0000-0000-0000EE010000}"/>
    <cellStyle name="Millares 43" xfId="459" xr:uid="{00000000-0005-0000-0000-0000EF010000}"/>
    <cellStyle name="Millares 44" xfId="460" xr:uid="{00000000-0005-0000-0000-0000F0010000}"/>
    <cellStyle name="Millares 45" xfId="461" xr:uid="{00000000-0005-0000-0000-0000F1010000}"/>
    <cellStyle name="Millares 46" xfId="462" xr:uid="{00000000-0005-0000-0000-0000F2010000}"/>
    <cellStyle name="Millares 47" xfId="463" xr:uid="{00000000-0005-0000-0000-0000F3010000}"/>
    <cellStyle name="Millares 5" xfId="464" xr:uid="{00000000-0005-0000-0000-0000F4010000}"/>
    <cellStyle name="Millares 6" xfId="465" xr:uid="{00000000-0005-0000-0000-0000F5010000}"/>
    <cellStyle name="Millares 7" xfId="466" xr:uid="{00000000-0005-0000-0000-0000F6010000}"/>
    <cellStyle name="Millares 8" xfId="467" xr:uid="{00000000-0005-0000-0000-0000F7010000}"/>
    <cellStyle name="Millares 9" xfId="468" xr:uid="{00000000-0005-0000-0000-0000F8010000}"/>
    <cellStyle name="Neutral" xfId="469" builtinId="28" customBuiltin="1"/>
    <cellStyle name="Neutral 2" xfId="470" xr:uid="{00000000-0005-0000-0000-0000FB010000}"/>
    <cellStyle name="Neutral 2 2" xfId="471" xr:uid="{00000000-0005-0000-0000-0000FC010000}"/>
    <cellStyle name="Neutral 2 2 2" xfId="472" xr:uid="{00000000-0005-0000-0000-0000FD010000}"/>
    <cellStyle name="Neutral 2 2 3" xfId="473" xr:uid="{00000000-0005-0000-0000-0000FE010000}"/>
    <cellStyle name="Neutral 2 3" xfId="474" xr:uid="{00000000-0005-0000-0000-0000FF010000}"/>
    <cellStyle name="Neutral 2 4" xfId="475" xr:uid="{00000000-0005-0000-0000-000000020000}"/>
    <cellStyle name="Neutral 3" xfId="476" xr:uid="{00000000-0005-0000-0000-000001020000}"/>
    <cellStyle name="Neutral 3 2" xfId="477" xr:uid="{00000000-0005-0000-0000-000002020000}"/>
    <cellStyle name="Neutral 3 3" xfId="478" xr:uid="{00000000-0005-0000-0000-000003020000}"/>
    <cellStyle name="Neutral 4" xfId="479" xr:uid="{00000000-0005-0000-0000-000004020000}"/>
    <cellStyle name="Neutral 5" xfId="480" xr:uid="{00000000-0005-0000-0000-000005020000}"/>
    <cellStyle name="Neutral 6" xfId="481" xr:uid="{00000000-0005-0000-0000-000006020000}"/>
    <cellStyle name="Neutral 7" xfId="482" xr:uid="{00000000-0005-0000-0000-000007020000}"/>
    <cellStyle name="Normal" xfId="0" builtinId="0"/>
    <cellStyle name="Normal 10" xfId="678" xr:uid="{6C2F0E1E-2435-4D9B-8894-AD2FC2F00694}"/>
    <cellStyle name="Normal 11" xfId="698" xr:uid="{A14031B0-3A60-4FB7-997D-0267D7D4D372}"/>
    <cellStyle name="Normal 12" xfId="700" xr:uid="{0F881F80-FB0B-4217-8124-FAF381EB25F5}"/>
    <cellStyle name="Normal 13" xfId="701" xr:uid="{445F0242-9206-42CA-8474-D0D53ED45ED1}"/>
    <cellStyle name="Normal 14" xfId="702" xr:uid="{177403C8-CA95-4A04-B663-3E0F3393FA93}"/>
    <cellStyle name="Normal 15" xfId="704" xr:uid="{0BB733D2-E208-4660-8D2D-AD8572897952}"/>
    <cellStyle name="Normal 16" xfId="724" xr:uid="{4DFEA8DD-FE65-4FC2-8B83-90DE048AA229}"/>
    <cellStyle name="Normal 17" xfId="725" xr:uid="{E4EBF90B-864E-435F-85BC-BA7BEE5F7731}"/>
    <cellStyle name="Normal 18" xfId="726" xr:uid="{1ABEB963-85D5-4184-8FD6-2EBCAD5B2FA4}"/>
    <cellStyle name="Normal 19" xfId="727" xr:uid="{3CC51DF5-51C8-45BE-B2BF-4FB0FC0B58D2}"/>
    <cellStyle name="Normal 2" xfId="483" xr:uid="{00000000-0005-0000-0000-000009020000}"/>
    <cellStyle name="Normal 2 2" xfId="484" xr:uid="{00000000-0005-0000-0000-00000A020000}"/>
    <cellStyle name="Normal 2 3" xfId="485" xr:uid="{00000000-0005-0000-0000-00000B020000}"/>
    <cellStyle name="Normal 2 4" xfId="653" xr:uid="{00000000-0005-0000-0000-00000C020000}"/>
    <cellStyle name="Normal 20" xfId="728" xr:uid="{EBF4BC6D-97B8-445B-BAF3-35646BC65BAE}"/>
    <cellStyle name="Normal 3" xfId="633" xr:uid="{00000000-0005-0000-0000-00000D020000}"/>
    <cellStyle name="Normal 3 2" xfId="486" xr:uid="{00000000-0005-0000-0000-00000E020000}"/>
    <cellStyle name="Normal 3 3" xfId="487" xr:uid="{00000000-0005-0000-0000-00000F020000}"/>
    <cellStyle name="Normal 3 4" xfId="488" xr:uid="{00000000-0005-0000-0000-000010020000}"/>
    <cellStyle name="Normal 3 4 2" xfId="489" xr:uid="{00000000-0005-0000-0000-000011020000}"/>
    <cellStyle name="Normal 3 5" xfId="490" xr:uid="{00000000-0005-0000-0000-000012020000}"/>
    <cellStyle name="Normal 3 6" xfId="491" xr:uid="{00000000-0005-0000-0000-000013020000}"/>
    <cellStyle name="Normal 4" xfId="630" xr:uid="{00000000-0005-0000-0000-000014020000}"/>
    <cellStyle name="Normal 4 2" xfId="492" xr:uid="{00000000-0005-0000-0000-000015020000}"/>
    <cellStyle name="Normal 4 3" xfId="493" xr:uid="{00000000-0005-0000-0000-000016020000}"/>
    <cellStyle name="Normal 4 4" xfId="494" xr:uid="{00000000-0005-0000-0000-000017020000}"/>
    <cellStyle name="Normal 5" xfId="629" xr:uid="{00000000-0005-0000-0000-000018020000}"/>
    <cellStyle name="Normal 6" xfId="495" xr:uid="{00000000-0005-0000-0000-000019020000}"/>
    <cellStyle name="Normal 6 2" xfId="496" xr:uid="{00000000-0005-0000-0000-00001A020000}"/>
    <cellStyle name="Normal 6 3" xfId="655" xr:uid="{00000000-0005-0000-0000-00001B020000}"/>
    <cellStyle name="Normal 6 3 2" xfId="656" xr:uid="{00000000-0005-0000-0000-00001C020000}"/>
    <cellStyle name="Normal 7" xfId="497" xr:uid="{00000000-0005-0000-0000-00001D020000}"/>
    <cellStyle name="Normal 8" xfId="657" xr:uid="{00000000-0005-0000-0000-00001E020000}"/>
    <cellStyle name="Normal 9" xfId="674" xr:uid="{00000000-0005-0000-0000-00001F020000}"/>
    <cellStyle name="Normal_indice" xfId="498" xr:uid="{00000000-0005-0000-0000-000020020000}"/>
    <cellStyle name="Notas" xfId="499" builtinId="10" customBuiltin="1"/>
    <cellStyle name="Notas 10" xfId="723" xr:uid="{D8DB244A-534D-490F-A4C2-CC71A7088293}"/>
    <cellStyle name="Notas 2" xfId="500" xr:uid="{00000000-0005-0000-0000-000022020000}"/>
    <cellStyle name="Notas 2 2" xfId="501" xr:uid="{00000000-0005-0000-0000-000023020000}"/>
    <cellStyle name="Notas 2 2 2" xfId="502" xr:uid="{00000000-0005-0000-0000-000024020000}"/>
    <cellStyle name="Notas 2 2 3" xfId="503" xr:uid="{00000000-0005-0000-0000-000025020000}"/>
    <cellStyle name="Notas 2 3" xfId="504" xr:uid="{00000000-0005-0000-0000-000026020000}"/>
    <cellStyle name="Notas 2 4" xfId="505" xr:uid="{00000000-0005-0000-0000-000027020000}"/>
    <cellStyle name="Notas 3" xfId="506" xr:uid="{00000000-0005-0000-0000-000028020000}"/>
    <cellStyle name="Notas 3 2" xfId="507" xr:uid="{00000000-0005-0000-0000-000029020000}"/>
    <cellStyle name="Notas 3 3" xfId="508" xr:uid="{00000000-0005-0000-0000-00002A020000}"/>
    <cellStyle name="Notas 4" xfId="509" xr:uid="{00000000-0005-0000-0000-00002B020000}"/>
    <cellStyle name="Notas 5" xfId="510" xr:uid="{00000000-0005-0000-0000-00002C020000}"/>
    <cellStyle name="Notas 5 2" xfId="511" xr:uid="{00000000-0005-0000-0000-00002D020000}"/>
    <cellStyle name="Notas 6" xfId="512" xr:uid="{00000000-0005-0000-0000-00002E020000}"/>
    <cellStyle name="Notas 6 2" xfId="513" xr:uid="{00000000-0005-0000-0000-00002F020000}"/>
    <cellStyle name="Notas 6 3" xfId="514" xr:uid="{00000000-0005-0000-0000-000030020000}"/>
    <cellStyle name="Notas 7" xfId="652" xr:uid="{00000000-0005-0000-0000-000031020000}"/>
    <cellStyle name="Notas 8" xfId="658" xr:uid="{00000000-0005-0000-0000-000032020000}"/>
    <cellStyle name="Notas 9" xfId="679" xr:uid="{B55B23DD-0FB3-4899-8604-81B124CEBA45}"/>
    <cellStyle name="Porcentaje" xfId="628" builtinId="5"/>
    <cellStyle name="Porcentaje 2" xfId="515" xr:uid="{00000000-0005-0000-0000-000034020000}"/>
    <cellStyle name="Porcentaje 2 2" xfId="516" xr:uid="{00000000-0005-0000-0000-000035020000}"/>
    <cellStyle name="Porcentaje 2 3" xfId="517" xr:uid="{00000000-0005-0000-0000-000036020000}"/>
    <cellStyle name="Porcentaje 3" xfId="518" xr:uid="{00000000-0005-0000-0000-000037020000}"/>
    <cellStyle name="Porcentual 2" xfId="519" xr:uid="{00000000-0005-0000-0000-000038020000}"/>
    <cellStyle name="Porcentual 2 2" xfId="520" xr:uid="{00000000-0005-0000-0000-000039020000}"/>
    <cellStyle name="Porcentual 2 3" xfId="521" xr:uid="{00000000-0005-0000-0000-00003A020000}"/>
    <cellStyle name="Porcentual 2 4" xfId="654" xr:uid="{00000000-0005-0000-0000-00003B020000}"/>
    <cellStyle name="Porcentual 3" xfId="522" xr:uid="{00000000-0005-0000-0000-00003C020000}"/>
    <cellStyle name="Porcentual 3 2" xfId="523" xr:uid="{00000000-0005-0000-0000-00003D020000}"/>
    <cellStyle name="Salida" xfId="524" builtinId="21" customBuiltin="1"/>
    <cellStyle name="Salida 2" xfId="525" xr:uid="{00000000-0005-0000-0000-00003F020000}"/>
    <cellStyle name="Salida 2 2" xfId="526" xr:uid="{00000000-0005-0000-0000-000040020000}"/>
    <cellStyle name="Salida 2 2 2" xfId="527" xr:uid="{00000000-0005-0000-0000-000041020000}"/>
    <cellStyle name="Salida 2 2 3" xfId="528" xr:uid="{00000000-0005-0000-0000-000042020000}"/>
    <cellStyle name="Salida 2 3" xfId="529" xr:uid="{00000000-0005-0000-0000-000043020000}"/>
    <cellStyle name="Salida 2 4" xfId="530" xr:uid="{00000000-0005-0000-0000-000044020000}"/>
    <cellStyle name="Salida 3" xfId="531" xr:uid="{00000000-0005-0000-0000-000045020000}"/>
    <cellStyle name="Salida 3 2" xfId="532" xr:uid="{00000000-0005-0000-0000-000046020000}"/>
    <cellStyle name="Salida 3 3" xfId="533" xr:uid="{00000000-0005-0000-0000-000047020000}"/>
    <cellStyle name="Salida 4" xfId="534" xr:uid="{00000000-0005-0000-0000-000048020000}"/>
    <cellStyle name="Salida 5" xfId="535" xr:uid="{00000000-0005-0000-0000-000049020000}"/>
    <cellStyle name="Salida 6" xfId="536" xr:uid="{00000000-0005-0000-0000-00004A020000}"/>
    <cellStyle name="Texto de advertencia" xfId="537" builtinId="11" customBuiltin="1"/>
    <cellStyle name="Texto de advertencia 2" xfId="538" xr:uid="{00000000-0005-0000-0000-00004C020000}"/>
    <cellStyle name="Texto de advertencia 2 2" xfId="539" xr:uid="{00000000-0005-0000-0000-00004D020000}"/>
    <cellStyle name="Texto de advertencia 2 2 2" xfId="540" xr:uid="{00000000-0005-0000-0000-00004E020000}"/>
    <cellStyle name="Texto de advertencia 2 2 3" xfId="541" xr:uid="{00000000-0005-0000-0000-00004F020000}"/>
    <cellStyle name="Texto de advertencia 2 3" xfId="542" xr:uid="{00000000-0005-0000-0000-000050020000}"/>
    <cellStyle name="Texto de advertencia 2 4" xfId="543" xr:uid="{00000000-0005-0000-0000-000051020000}"/>
    <cellStyle name="Texto de advertencia 3" xfId="544" xr:uid="{00000000-0005-0000-0000-000052020000}"/>
    <cellStyle name="Texto de advertencia 3 2" xfId="545" xr:uid="{00000000-0005-0000-0000-000053020000}"/>
    <cellStyle name="Texto de advertencia 3 3" xfId="546" xr:uid="{00000000-0005-0000-0000-000054020000}"/>
    <cellStyle name="Texto de advertencia 4" xfId="547" xr:uid="{00000000-0005-0000-0000-000055020000}"/>
    <cellStyle name="Texto de advertencia 5" xfId="548" xr:uid="{00000000-0005-0000-0000-000056020000}"/>
    <cellStyle name="Texto de advertencia 6" xfId="549" xr:uid="{00000000-0005-0000-0000-000057020000}"/>
    <cellStyle name="Texto explicativo" xfId="550" builtinId="53" customBuiltin="1"/>
    <cellStyle name="Texto explicativo 2" xfId="551" xr:uid="{00000000-0005-0000-0000-000059020000}"/>
    <cellStyle name="Texto explicativo 2 2" xfId="552" xr:uid="{00000000-0005-0000-0000-00005A020000}"/>
    <cellStyle name="Texto explicativo 2 2 2" xfId="553" xr:uid="{00000000-0005-0000-0000-00005B020000}"/>
    <cellStyle name="Texto explicativo 2 2 3" xfId="554" xr:uid="{00000000-0005-0000-0000-00005C020000}"/>
    <cellStyle name="Texto explicativo 2 3" xfId="555" xr:uid="{00000000-0005-0000-0000-00005D020000}"/>
    <cellStyle name="Texto explicativo 2 4" xfId="556" xr:uid="{00000000-0005-0000-0000-00005E020000}"/>
    <cellStyle name="Texto explicativo 3" xfId="557" xr:uid="{00000000-0005-0000-0000-00005F020000}"/>
    <cellStyle name="Texto explicativo 3 2" xfId="558" xr:uid="{00000000-0005-0000-0000-000060020000}"/>
    <cellStyle name="Texto explicativo 3 3" xfId="559" xr:uid="{00000000-0005-0000-0000-000061020000}"/>
    <cellStyle name="Texto explicativo 4" xfId="560" xr:uid="{00000000-0005-0000-0000-000062020000}"/>
    <cellStyle name="Texto explicativo 5" xfId="561" xr:uid="{00000000-0005-0000-0000-000063020000}"/>
    <cellStyle name="Texto explicativo 6" xfId="562" xr:uid="{00000000-0005-0000-0000-000064020000}"/>
    <cellStyle name="Título" xfId="563" builtinId="15" customBuiltin="1"/>
    <cellStyle name="Título 1 2" xfId="564" xr:uid="{00000000-0005-0000-0000-000067020000}"/>
    <cellStyle name="Título 1 2 2" xfId="565" xr:uid="{00000000-0005-0000-0000-000068020000}"/>
    <cellStyle name="Título 1 2 2 2" xfId="566" xr:uid="{00000000-0005-0000-0000-000069020000}"/>
    <cellStyle name="Título 1 2 2 3" xfId="567" xr:uid="{00000000-0005-0000-0000-00006A020000}"/>
    <cellStyle name="Título 1 2 3" xfId="568" xr:uid="{00000000-0005-0000-0000-00006B020000}"/>
    <cellStyle name="Título 1 2 4" xfId="569" xr:uid="{00000000-0005-0000-0000-00006C020000}"/>
    <cellStyle name="Título 1 3" xfId="570" xr:uid="{00000000-0005-0000-0000-00006D020000}"/>
    <cellStyle name="Título 1 3 2" xfId="571" xr:uid="{00000000-0005-0000-0000-00006E020000}"/>
    <cellStyle name="Título 1 3 3" xfId="572" xr:uid="{00000000-0005-0000-0000-00006F020000}"/>
    <cellStyle name="Título 1 4" xfId="573" xr:uid="{00000000-0005-0000-0000-000070020000}"/>
    <cellStyle name="Título 1 5" xfId="574" xr:uid="{00000000-0005-0000-0000-000071020000}"/>
    <cellStyle name="Título 1 6" xfId="575" xr:uid="{00000000-0005-0000-0000-000072020000}"/>
    <cellStyle name="Título 2" xfId="576" builtinId="17" customBuiltin="1"/>
    <cellStyle name="Título 2 2" xfId="577" xr:uid="{00000000-0005-0000-0000-000074020000}"/>
    <cellStyle name="Título 2 2 2" xfId="578" xr:uid="{00000000-0005-0000-0000-000075020000}"/>
    <cellStyle name="Título 2 2 2 2" xfId="579" xr:uid="{00000000-0005-0000-0000-000076020000}"/>
    <cellStyle name="Título 2 2 2 3" xfId="580" xr:uid="{00000000-0005-0000-0000-000077020000}"/>
    <cellStyle name="Título 2 2 3" xfId="581" xr:uid="{00000000-0005-0000-0000-000078020000}"/>
    <cellStyle name="Título 2 2 4" xfId="582" xr:uid="{00000000-0005-0000-0000-000079020000}"/>
    <cellStyle name="Título 2 3" xfId="583" xr:uid="{00000000-0005-0000-0000-00007A020000}"/>
    <cellStyle name="Título 2 3 2" xfId="584" xr:uid="{00000000-0005-0000-0000-00007B020000}"/>
    <cellStyle name="Título 2 3 3" xfId="585" xr:uid="{00000000-0005-0000-0000-00007C020000}"/>
    <cellStyle name="Título 2 4" xfId="586" xr:uid="{00000000-0005-0000-0000-00007D020000}"/>
    <cellStyle name="Título 2 5" xfId="587" xr:uid="{00000000-0005-0000-0000-00007E020000}"/>
    <cellStyle name="Título 2 6" xfId="588" xr:uid="{00000000-0005-0000-0000-00007F020000}"/>
    <cellStyle name="Título 3" xfId="589" builtinId="18" customBuiltin="1"/>
    <cellStyle name="Título 3 2" xfId="590" xr:uid="{00000000-0005-0000-0000-000081020000}"/>
    <cellStyle name="Título 3 2 2" xfId="591" xr:uid="{00000000-0005-0000-0000-000082020000}"/>
    <cellStyle name="Título 3 2 2 2" xfId="592" xr:uid="{00000000-0005-0000-0000-000083020000}"/>
    <cellStyle name="Título 3 2 2 3" xfId="593" xr:uid="{00000000-0005-0000-0000-000084020000}"/>
    <cellStyle name="Título 3 2 3" xfId="594" xr:uid="{00000000-0005-0000-0000-000085020000}"/>
    <cellStyle name="Título 3 2 4" xfId="595" xr:uid="{00000000-0005-0000-0000-000086020000}"/>
    <cellStyle name="Título 3 3" xfId="596" xr:uid="{00000000-0005-0000-0000-000087020000}"/>
    <cellStyle name="Título 3 3 2" xfId="597" xr:uid="{00000000-0005-0000-0000-000088020000}"/>
    <cellStyle name="Título 3 3 3" xfId="598" xr:uid="{00000000-0005-0000-0000-000089020000}"/>
    <cellStyle name="Título 3 4" xfId="599" xr:uid="{00000000-0005-0000-0000-00008A020000}"/>
    <cellStyle name="Título 3 5" xfId="600" xr:uid="{00000000-0005-0000-0000-00008B020000}"/>
    <cellStyle name="Título 3 6" xfId="601" xr:uid="{00000000-0005-0000-0000-00008C020000}"/>
    <cellStyle name="Título 4" xfId="602" xr:uid="{00000000-0005-0000-0000-00008D020000}"/>
    <cellStyle name="Título 4 2" xfId="603" xr:uid="{00000000-0005-0000-0000-00008E020000}"/>
    <cellStyle name="Título 4 2 2" xfId="604" xr:uid="{00000000-0005-0000-0000-00008F020000}"/>
    <cellStyle name="Título 4 2 3" xfId="605" xr:uid="{00000000-0005-0000-0000-000090020000}"/>
    <cellStyle name="Título 4 3" xfId="606" xr:uid="{00000000-0005-0000-0000-000091020000}"/>
    <cellStyle name="Título 4 4" xfId="607" xr:uid="{00000000-0005-0000-0000-000092020000}"/>
    <cellStyle name="Título 5" xfId="608" xr:uid="{00000000-0005-0000-0000-000093020000}"/>
    <cellStyle name="Título 5 2" xfId="609" xr:uid="{00000000-0005-0000-0000-000094020000}"/>
    <cellStyle name="Título 5 3" xfId="610" xr:uid="{00000000-0005-0000-0000-000095020000}"/>
    <cellStyle name="Título 6" xfId="611" xr:uid="{00000000-0005-0000-0000-000096020000}"/>
    <cellStyle name="Título 7" xfId="612" xr:uid="{00000000-0005-0000-0000-000097020000}"/>
    <cellStyle name="Título 8" xfId="613" xr:uid="{00000000-0005-0000-0000-000098020000}"/>
    <cellStyle name="Título 9" xfId="614" xr:uid="{00000000-0005-0000-0000-000099020000}"/>
    <cellStyle name="Total" xfId="615" builtinId="25" customBuiltin="1"/>
    <cellStyle name="Total 2" xfId="616" xr:uid="{00000000-0005-0000-0000-00009B020000}"/>
    <cellStyle name="Total 2 2" xfId="617" xr:uid="{00000000-0005-0000-0000-00009C020000}"/>
    <cellStyle name="Total 2 2 2" xfId="618" xr:uid="{00000000-0005-0000-0000-00009D020000}"/>
    <cellStyle name="Total 2 2 3" xfId="619" xr:uid="{00000000-0005-0000-0000-00009E020000}"/>
    <cellStyle name="Total 2 3" xfId="620" xr:uid="{00000000-0005-0000-0000-00009F020000}"/>
    <cellStyle name="Total 2 4" xfId="621" xr:uid="{00000000-0005-0000-0000-0000A0020000}"/>
    <cellStyle name="Total 3" xfId="622" xr:uid="{00000000-0005-0000-0000-0000A1020000}"/>
    <cellStyle name="Total 3 2" xfId="623" xr:uid="{00000000-0005-0000-0000-0000A2020000}"/>
    <cellStyle name="Total 3 3" xfId="624" xr:uid="{00000000-0005-0000-0000-0000A3020000}"/>
    <cellStyle name="Total 4" xfId="625" xr:uid="{00000000-0005-0000-0000-0000A4020000}"/>
    <cellStyle name="Total 5" xfId="626" xr:uid="{00000000-0005-0000-0000-0000A5020000}"/>
    <cellStyle name="Total 6" xfId="627" xr:uid="{00000000-0005-0000-0000-0000A6020000}"/>
  </cellStyles>
  <dxfs count="0"/>
  <tableStyles count="0" defaultTableStyle="TableStyleMedium9" defaultPivotStyle="PivotStyleLight16"/>
  <colors>
    <mruColors>
      <color rgb="FFEF7FDA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1. Producción mensual de carne bovina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(Toneladas en vara)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0762812811664E-2"/>
          <c:y val="0.17922606924643583"/>
          <c:w val="0.91211139423898546"/>
          <c:h val="0.66921222423571802"/>
        </c:manualLayout>
      </c:layout>
      <c:lineChart>
        <c:grouping val="standard"/>
        <c:varyColors val="0"/>
        <c:ser>
          <c:idx val="1"/>
          <c:order val="1"/>
          <c:marker>
            <c:symbol val="none"/>
          </c:marker>
          <c:trendline>
            <c:trendlineType val="linear"/>
            <c:dispRSqr val="0"/>
            <c:dispEq val="0"/>
          </c:trendline>
          <c:cat>
            <c:strRef>
              <c:f>'Pág.8-G1'!$AA$25:$AA$74</c:f>
              <c:strCache>
                <c:ptCount val="50"/>
                <c:pt idx="0">
                  <c:v>Nov 21</c:v>
                </c:pt>
                <c:pt idx="1">
                  <c:v>Dic 21</c:v>
                </c:pt>
                <c:pt idx="2">
                  <c:v>Ene 22</c:v>
                </c:pt>
                <c:pt idx="3">
                  <c:v>Feb 22</c:v>
                </c:pt>
                <c:pt idx="4">
                  <c:v>Mar 22</c:v>
                </c:pt>
                <c:pt idx="5">
                  <c:v>Abr 22</c:v>
                </c:pt>
                <c:pt idx="6">
                  <c:v>May 22</c:v>
                </c:pt>
                <c:pt idx="7">
                  <c:v>Jun 22</c:v>
                </c:pt>
                <c:pt idx="8">
                  <c:v>Jul 22</c:v>
                </c:pt>
                <c:pt idx="9">
                  <c:v>Ago 22</c:v>
                </c:pt>
                <c:pt idx="10">
                  <c:v>Sep 22</c:v>
                </c:pt>
                <c:pt idx="11">
                  <c:v>Oct 22</c:v>
                </c:pt>
                <c:pt idx="12">
                  <c:v>Nov 22</c:v>
                </c:pt>
                <c:pt idx="13">
                  <c:v>Dic 22</c:v>
                </c:pt>
                <c:pt idx="14">
                  <c:v>Ene 23</c:v>
                </c:pt>
                <c:pt idx="15">
                  <c:v>Feb 23</c:v>
                </c:pt>
                <c:pt idx="16">
                  <c:v>Mar 23</c:v>
                </c:pt>
                <c:pt idx="17">
                  <c:v>Abr 23</c:v>
                </c:pt>
                <c:pt idx="18">
                  <c:v>May 23</c:v>
                </c:pt>
                <c:pt idx="19">
                  <c:v>Jun 23</c:v>
                </c:pt>
                <c:pt idx="20">
                  <c:v>Jul 23</c:v>
                </c:pt>
                <c:pt idx="21">
                  <c:v>Ago 23</c:v>
                </c:pt>
                <c:pt idx="22">
                  <c:v>Sep 23</c:v>
                </c:pt>
                <c:pt idx="23">
                  <c:v>Oct 23</c:v>
                </c:pt>
                <c:pt idx="24">
                  <c:v>Nov 23</c:v>
                </c:pt>
                <c:pt idx="25">
                  <c:v>Dic 23</c:v>
                </c:pt>
                <c:pt idx="26">
                  <c:v>Ene 24</c:v>
                </c:pt>
                <c:pt idx="27">
                  <c:v>Feb 24</c:v>
                </c:pt>
                <c:pt idx="28">
                  <c:v>Mar 24</c:v>
                </c:pt>
                <c:pt idx="29">
                  <c:v>Abr 24</c:v>
                </c:pt>
                <c:pt idx="30">
                  <c:v>May 24</c:v>
                </c:pt>
                <c:pt idx="31">
                  <c:v>Jun 24</c:v>
                </c:pt>
                <c:pt idx="32">
                  <c:v>Jul 24</c:v>
                </c:pt>
                <c:pt idx="33">
                  <c:v>Ago 24</c:v>
                </c:pt>
                <c:pt idx="34">
                  <c:v>Sep 24</c:v>
                </c:pt>
                <c:pt idx="35">
                  <c:v>Oct 24</c:v>
                </c:pt>
                <c:pt idx="36">
                  <c:v>Nov 24</c:v>
                </c:pt>
                <c:pt idx="37">
                  <c:v>Dic 24</c:v>
                </c:pt>
                <c:pt idx="38">
                  <c:v>Ene 25</c:v>
                </c:pt>
                <c:pt idx="39">
                  <c:v>Feb 25</c:v>
                </c:pt>
                <c:pt idx="40">
                  <c:v>Mar 25</c:v>
                </c:pt>
                <c:pt idx="41">
                  <c:v>Abr 25</c:v>
                </c:pt>
                <c:pt idx="42">
                  <c:v>May 25</c:v>
                </c:pt>
                <c:pt idx="43">
                  <c:v>Jun 25</c:v>
                </c:pt>
                <c:pt idx="44">
                  <c:v>Jul 25</c:v>
                </c:pt>
                <c:pt idx="45">
                  <c:v>Ago 25</c:v>
                </c:pt>
                <c:pt idx="46">
                  <c:v>Sep 25</c:v>
                </c:pt>
                <c:pt idx="47">
                  <c:v>Oct 25</c:v>
                </c:pt>
                <c:pt idx="48">
                  <c:v>Nov 25</c:v>
                </c:pt>
                <c:pt idx="49">
                  <c:v>Dic 25</c:v>
                </c:pt>
              </c:strCache>
            </c:strRef>
          </c:cat>
          <c:val>
            <c:numRef>
              <c:f>'Pág.8-G1'!$AB$25:$AB$74</c:f>
              <c:numCache>
                <c:formatCode>#,##0</c:formatCode>
                <c:ptCount val="50"/>
                <c:pt idx="0">
                  <c:v>16006.779</c:v>
                </c:pt>
                <c:pt idx="1">
                  <c:v>17813.582999999999</c:v>
                </c:pt>
                <c:pt idx="2" formatCode="_(* #,##0_);_(* \(#,##0\);_(* &quot;-&quot;_);_(@_)">
                  <c:v>14288.906999999999</c:v>
                </c:pt>
                <c:pt idx="3" formatCode="_(* #,##0_);_(* \(#,##0\);_(* &quot;-&quot;_);_(@_)">
                  <c:v>15218.842000000001</c:v>
                </c:pt>
                <c:pt idx="4" formatCode="_(* #,##0_);_(* \(#,##0\);_(* &quot;-&quot;_);_(@_)">
                  <c:v>18706.258000000002</c:v>
                </c:pt>
                <c:pt idx="5" formatCode="_(* #,##0_);_(* \(#,##0\);_(* &quot;-&quot;_);_(@_)">
                  <c:v>14478.528</c:v>
                </c:pt>
                <c:pt idx="6" formatCode="_(* #,##0_);_(* \(#,##0\);_(* &quot;-&quot;_);_(@_)">
                  <c:v>17070.228999999999</c:v>
                </c:pt>
                <c:pt idx="7" formatCode="_(* #,##0_);_(* \(#,##0\);_(* &quot;-&quot;_);_(@_)">
                  <c:v>16412.32</c:v>
                </c:pt>
                <c:pt idx="8" formatCode="_(* #,##0_);_(* \(#,##0\);_(* &quot;-&quot;_);_(@_)">
                  <c:v>16056.905000000001</c:v>
                </c:pt>
                <c:pt idx="9" formatCode="_(* #,##0_);_(* \(#,##0\);_(* &quot;-&quot;_);_(@_)">
                  <c:v>18621.792000000001</c:v>
                </c:pt>
                <c:pt idx="10" formatCode="_(* #,##0_);_(* \(#,##0\);_(* &quot;-&quot;_);_(@_)">
                  <c:v>14792.705</c:v>
                </c:pt>
                <c:pt idx="11" formatCode="_(* #,##0_);_(* \(#,##0\);_(* &quot;-&quot;_);_(@_)">
                  <c:v>13421.194</c:v>
                </c:pt>
                <c:pt idx="12" formatCode="_(* #,##0_);_(* \(#,##0\);_(* &quot;-&quot;_);_(@_)">
                  <c:v>15365.455</c:v>
                </c:pt>
                <c:pt idx="13" formatCode="_(* #,##0_);_(* \(#,##0\);_(* &quot;-&quot;_);_(@_)">
                  <c:v>16312.035</c:v>
                </c:pt>
                <c:pt idx="14" formatCode="_(* #,##0_);_(* \(#,##0\);_(* &quot;-&quot;_);_(@_)">
                  <c:v>15309.502</c:v>
                </c:pt>
                <c:pt idx="15" formatCode="_(* #,##0_);_(* \(#,##0\);_(* &quot;-&quot;_);_(@_)">
                  <c:v>14520.703</c:v>
                </c:pt>
                <c:pt idx="16" formatCode="_(* #,##0_);_(* \(#,##0\);_(* &quot;-&quot;_);_(@_)">
                  <c:v>17161.435000000001</c:v>
                </c:pt>
                <c:pt idx="17" formatCode="_(* #,##0_);_(* \(#,##0\);_(* &quot;-&quot;_);_(@_)">
                  <c:v>14725.884</c:v>
                </c:pt>
                <c:pt idx="18" formatCode="_(* #,##0_);_(* \(#,##0\);_(* &quot;-&quot;_);_(@_)">
                  <c:v>17096.873</c:v>
                </c:pt>
                <c:pt idx="19" formatCode="_(* #,##0_);_(* \(#,##0\);_(* &quot;-&quot;_);_(@_)">
                  <c:v>14991.739</c:v>
                </c:pt>
                <c:pt idx="20" formatCode="_(* #,##0_);_(* \(#,##0\);_(* &quot;-&quot;_);_(@_)">
                  <c:v>15176.419</c:v>
                </c:pt>
                <c:pt idx="21" formatCode="_(* #,##0_);_(* \(#,##0\);_(* &quot;-&quot;_);_(@_)">
                  <c:v>17356.196</c:v>
                </c:pt>
                <c:pt idx="22" formatCode="_(* #,##0_);_(* \(#,##0\);_(* &quot;-&quot;_);_(@_)">
                  <c:v>14075.169</c:v>
                </c:pt>
                <c:pt idx="23" formatCode="_(* #,##0_);_(* \(#,##0\);_(* &quot;-&quot;_);_(@_)">
                  <c:v>15112.28</c:v>
                </c:pt>
                <c:pt idx="24" formatCode="_(* #,##0_);_(* \(#,##0\);_(* &quot;-&quot;_);_(@_)">
                  <c:v>16166.871999999999</c:v>
                </c:pt>
                <c:pt idx="25" formatCode="_(* #,##0_);_(* \(#,##0\);_(* &quot;-&quot;_);_(@_)">
                  <c:v>15871.041999999999</c:v>
                </c:pt>
                <c:pt idx="26" formatCode="_(* #,##0_);_(* \(#,##0\);_(* &quot;-&quot;_);_(@_)">
                  <c:v>16780.255000000001</c:v>
                </c:pt>
                <c:pt idx="27" formatCode="_(* #,##0_);_(* \(#,##0\);_(* &quot;-&quot;_);_(@_)">
                  <c:v>16260.308999999999</c:v>
                </c:pt>
                <c:pt idx="28" formatCode="_(* #,##0_);_(* \(#,##0\);_(* &quot;-&quot;_);_(@_)">
                  <c:v>15696.754999999999</c:v>
                </c:pt>
                <c:pt idx="29" formatCode="_(* #,##0_);_(* \(#,##0\);_(* &quot;-&quot;_);_(@_)">
                  <c:v>18219.285</c:v>
                </c:pt>
                <c:pt idx="30" formatCode="_(* #,##0_);_(* \(#,##0\);_(* &quot;-&quot;_);_(@_)">
                  <c:v>17699.213</c:v>
                </c:pt>
                <c:pt idx="31" formatCode="_(* #,##0_);_(* \(#,##0\);_(* &quot;-&quot;_);_(@_)">
                  <c:v>15373.548000000001</c:v>
                </c:pt>
                <c:pt idx="32" formatCode="_(* #,##0_);_(* \(#,##0\);_(* &quot;-&quot;_);_(@_)">
                  <c:v>17281.557000000001</c:v>
                </c:pt>
                <c:pt idx="33" formatCode="_(* #,##0_);_(* \(#,##0\);_(* &quot;-&quot;_);_(@_)">
                  <c:v>16818.292000000001</c:v>
                </c:pt>
                <c:pt idx="34" formatCode="_(* #,##0_);_(* \(#,##0\);_(* &quot;-&quot;_);_(@_)">
                  <c:v>13930.772000000001</c:v>
                </c:pt>
                <c:pt idx="35" formatCode="_(* #,##0_);_(* \(#,##0\);_(* &quot;-&quot;_);_(@_)">
                  <c:v>16384.003000000001</c:v>
                </c:pt>
                <c:pt idx="36" formatCode="_(* #,##0_);_(* \(#,##0\);_(* &quot;-&quot;_);_(@_)">
                  <c:v>15914.45</c:v>
                </c:pt>
                <c:pt idx="37" formatCode="_(* #,##0_);_(* \(#,##0\);_(* &quot;-&quot;_);_(@_)">
                  <c:v>17599.858</c:v>
                </c:pt>
                <c:pt idx="38" formatCode="_(* #,##0_);_(* \(#,##0\);_(* &quot;-&quot;_);_(@_)">
                  <c:v>17617.642</c:v>
                </c:pt>
                <c:pt idx="39" formatCode="_(* #,##0_);_(* \(#,##0\);_(* &quot;-&quot;_);_(@_)">
                  <c:v>15808.591</c:v>
                </c:pt>
                <c:pt idx="40" formatCode="_(* #,##0_);_(* \(#,##0\);_(* &quot;-&quot;_);_(@_)">
                  <c:v>16970.377</c:v>
                </c:pt>
                <c:pt idx="41" formatCode="_(* #,##0_);_(* \(#,##0\);_(* &quot;-&quot;_);_(@_)">
                  <c:v>17204.870999999999</c:v>
                </c:pt>
                <c:pt idx="42" formatCode="_(* #,##0_);_(* \(#,##0\);_(* &quot;-&quot;_);_(@_)">
                  <c:v>17810.846000000001</c:v>
                </c:pt>
                <c:pt idx="43" formatCode="_(* #,##0_);_(* \(#,##0\);_(* &quot;-&quot;_);_(@_)">
                  <c:v>16734.307000000001</c:v>
                </c:pt>
                <c:pt idx="44" formatCode="_(* #,##0_);_(* \(#,##0\);_(* &quot;-&quot;_);_(@_)">
                  <c:v>17358.820000000003</c:v>
                </c:pt>
                <c:pt idx="45" formatCode="_(* #,##0_);_(* \(#,##0\);_(* &quot;-&quot;_);_(@_)">
                  <c:v>16142.278</c:v>
                </c:pt>
                <c:pt idx="46" formatCode="_(* #,##0_);_(* \(#,##0\);_(* &quot;-&quot;_);_(@_)">
                  <c:v>14952.853999999999</c:v>
                </c:pt>
                <c:pt idx="47" formatCode="_(* #,##0_);_(* \(#,##0\);_(* &quot;-&quot;_);_(@_)">
                  <c:v>14924.366</c:v>
                </c:pt>
                <c:pt idx="48" formatCode="_(* #,##0_);_(* \(#,##0\);_(* &quot;-&quot;_);_(@_)">
                  <c:v>14116.398000000001</c:v>
                </c:pt>
                <c:pt idx="49" formatCode="_(* #,##0_);_(* \(#,##0\);_(* &quot;-&quot;_);_(@_)">
                  <c:v>17144.351999999999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A-4F84-9592-24DFE734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441984"/>
        <c:axId val="1782627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'Pág.8-G1'!$AA$25:$AA$74</c15:sqref>
                        </c15:formulaRef>
                      </c:ext>
                    </c:extLst>
                    <c:strCache>
                      <c:ptCount val="50"/>
                      <c:pt idx="0">
                        <c:v>Nov 21</c:v>
                      </c:pt>
                      <c:pt idx="1">
                        <c:v>Dic 21</c:v>
                      </c:pt>
                      <c:pt idx="2">
                        <c:v>Ene 22</c:v>
                      </c:pt>
                      <c:pt idx="3">
                        <c:v>Feb 22</c:v>
                      </c:pt>
                      <c:pt idx="4">
                        <c:v>Mar 22</c:v>
                      </c:pt>
                      <c:pt idx="5">
                        <c:v>Abr 22</c:v>
                      </c:pt>
                      <c:pt idx="6">
                        <c:v>May 22</c:v>
                      </c:pt>
                      <c:pt idx="7">
                        <c:v>Jun 22</c:v>
                      </c:pt>
                      <c:pt idx="8">
                        <c:v>Jul 22</c:v>
                      </c:pt>
                      <c:pt idx="9">
                        <c:v>Ago 22</c:v>
                      </c:pt>
                      <c:pt idx="10">
                        <c:v>Sep 22</c:v>
                      </c:pt>
                      <c:pt idx="11">
                        <c:v>Oct 22</c:v>
                      </c:pt>
                      <c:pt idx="12">
                        <c:v>Nov 22</c:v>
                      </c:pt>
                      <c:pt idx="13">
                        <c:v>Dic 22</c:v>
                      </c:pt>
                      <c:pt idx="14">
                        <c:v>Ene 23</c:v>
                      </c:pt>
                      <c:pt idx="15">
                        <c:v>Feb 23</c:v>
                      </c:pt>
                      <c:pt idx="16">
                        <c:v>Mar 23</c:v>
                      </c:pt>
                      <c:pt idx="17">
                        <c:v>Abr 23</c:v>
                      </c:pt>
                      <c:pt idx="18">
                        <c:v>May 23</c:v>
                      </c:pt>
                      <c:pt idx="19">
                        <c:v>Jun 23</c:v>
                      </c:pt>
                      <c:pt idx="20">
                        <c:v>Jul 23</c:v>
                      </c:pt>
                      <c:pt idx="21">
                        <c:v>Ago 23</c:v>
                      </c:pt>
                      <c:pt idx="22">
                        <c:v>Sep 23</c:v>
                      </c:pt>
                      <c:pt idx="23">
                        <c:v>Oct 23</c:v>
                      </c:pt>
                      <c:pt idx="24">
                        <c:v>Nov 23</c:v>
                      </c:pt>
                      <c:pt idx="25">
                        <c:v>Dic 23</c:v>
                      </c:pt>
                      <c:pt idx="26">
                        <c:v>Ene 24</c:v>
                      </c:pt>
                      <c:pt idx="27">
                        <c:v>Feb 24</c:v>
                      </c:pt>
                      <c:pt idx="28">
                        <c:v>Mar 24</c:v>
                      </c:pt>
                      <c:pt idx="29">
                        <c:v>Abr 24</c:v>
                      </c:pt>
                      <c:pt idx="30">
                        <c:v>May 24</c:v>
                      </c:pt>
                      <c:pt idx="31">
                        <c:v>Jun 24</c:v>
                      </c:pt>
                      <c:pt idx="32">
                        <c:v>Jul 24</c:v>
                      </c:pt>
                      <c:pt idx="33">
                        <c:v>Ago 24</c:v>
                      </c:pt>
                      <c:pt idx="34">
                        <c:v>Sep 24</c:v>
                      </c:pt>
                      <c:pt idx="35">
                        <c:v>Oct 24</c:v>
                      </c:pt>
                      <c:pt idx="36">
                        <c:v>Nov 24</c:v>
                      </c:pt>
                      <c:pt idx="37">
                        <c:v>Dic 24</c:v>
                      </c:pt>
                      <c:pt idx="38">
                        <c:v>Ene 25</c:v>
                      </c:pt>
                      <c:pt idx="39">
                        <c:v>Feb 25</c:v>
                      </c:pt>
                      <c:pt idx="40">
                        <c:v>Mar 25</c:v>
                      </c:pt>
                      <c:pt idx="41">
                        <c:v>Abr 25</c:v>
                      </c:pt>
                      <c:pt idx="42">
                        <c:v>May 25</c:v>
                      </c:pt>
                      <c:pt idx="43">
                        <c:v>Jun 25</c:v>
                      </c:pt>
                      <c:pt idx="44">
                        <c:v>Jul 25</c:v>
                      </c:pt>
                      <c:pt idx="45">
                        <c:v>Ago 25</c:v>
                      </c:pt>
                      <c:pt idx="46">
                        <c:v>Sep 25</c:v>
                      </c:pt>
                      <c:pt idx="47">
                        <c:v>Oct 25</c:v>
                      </c:pt>
                      <c:pt idx="48">
                        <c:v>Nov 25</c:v>
                      </c:pt>
                      <c:pt idx="49">
                        <c:v>Dic 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'Pág.8-G1'!$AA$3:$AA$38</c15:sqref>
                        </c15:formulaRef>
                      </c:ext>
                    </c:extLst>
                    <c:numCache>
                      <c:formatCode>#,##0_);\(#,##0\)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730-4B1C-AAB2-2E00BD1A19D8}"/>
                  </c:ext>
                </c:extLst>
              </c15:ser>
            </c15:filteredLineSeries>
          </c:ext>
        </c:extLst>
      </c:lineChart>
      <c:catAx>
        <c:axId val="19844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78262784"/>
        <c:crosses val="autoZero"/>
        <c:auto val="1"/>
        <c:lblAlgn val="ctr"/>
        <c:lblOffset val="100"/>
        <c:noMultiLvlLbl val="0"/>
      </c:catAx>
      <c:valAx>
        <c:axId val="178262784"/>
        <c:scaling>
          <c:orientation val="minMax"/>
          <c:min val="1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7.1777500087823621E-3"/>
              <c:y val="0.445318971303223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1143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9844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2. Peso promedio de la canal por categoría - noviembre 2024/2025 (Kilos en vara)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6161497095342223"/>
          <c:y val="0.21977148689747114"/>
          <c:w val="0.78098135825989567"/>
          <c:h val="0.50658556000172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'Pág.9-G2'!$Z$12:$AA$12</c:f>
              <c:strCache>
                <c:ptCount val="2"/>
                <c:pt idx="0">
                  <c:v>2024 (p)</c:v>
                </c:pt>
                <c:pt idx="1">
                  <c:v>Diciembre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cat>
            <c:strRef>
              <c:f>'Pág.9-G2'!$AB$11:$AH$11</c:f>
              <c:strCache>
                <c:ptCount val="7"/>
                <c:pt idx="0">
                  <c:v>Bovinos</c:v>
                </c:pt>
                <c:pt idx="1">
                  <c:v>Novillos</c:v>
                </c:pt>
                <c:pt idx="2">
                  <c:v>Vacas</c:v>
                </c:pt>
                <c:pt idx="3">
                  <c:v>Bueyes</c:v>
                </c:pt>
                <c:pt idx="4">
                  <c:v>Toros</c:v>
                </c:pt>
                <c:pt idx="5">
                  <c:v>Vaquillas</c:v>
                </c:pt>
                <c:pt idx="6">
                  <c:v>Terneros</c:v>
                </c:pt>
              </c:strCache>
            </c:strRef>
          </c:cat>
          <c:val>
            <c:numRef>
              <c:f>'Pág.9-G2'!$AB$12:$AH$12</c:f>
              <c:numCache>
                <c:formatCode>#,##0</c:formatCode>
                <c:ptCount val="7"/>
                <c:pt idx="0">
                  <c:v>261.71181727609331</c:v>
                </c:pt>
                <c:pt idx="1">
                  <c:v>273.07442300070124</c:v>
                </c:pt>
                <c:pt idx="2">
                  <c:v>254.02150607497887</c:v>
                </c:pt>
                <c:pt idx="3">
                  <c:v>408.19976771196281</c:v>
                </c:pt>
                <c:pt idx="4">
                  <c:v>360.41126005361934</c:v>
                </c:pt>
                <c:pt idx="5">
                  <c:v>232.14861298835038</c:v>
                </c:pt>
                <c:pt idx="6">
                  <c:v>129.55402010050253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2-4D90-9C6C-8C51BB6C62C0}"/>
            </c:ext>
          </c:extLst>
        </c:ser>
        <c:ser>
          <c:idx val="1"/>
          <c:order val="1"/>
          <c:tx>
            <c:strRef>
              <c:f>'Pág.9-G2'!$Z$13:$AA$13</c:f>
              <c:strCache>
                <c:ptCount val="2"/>
                <c:pt idx="0">
                  <c:v>2025 (p)</c:v>
                </c:pt>
                <c:pt idx="1">
                  <c:v>Diciembre</c:v>
                </c:pt>
              </c:strCache>
            </c:strRef>
          </c:tx>
          <c:spPr>
            <a:solidFill>
              <a:srgbClr val="FF9900"/>
            </a:solidFill>
            <a:ln>
              <a:solidFill>
                <a:srgbClr val="FFC000"/>
              </a:solidFill>
            </a:ln>
          </c:spPr>
          <c:invertIfNegative val="0"/>
          <c:cat>
            <c:strRef>
              <c:f>'Pág.9-G2'!$AB$11:$AH$11</c:f>
              <c:strCache>
                <c:ptCount val="7"/>
                <c:pt idx="0">
                  <c:v>Bovinos</c:v>
                </c:pt>
                <c:pt idx="1">
                  <c:v>Novillos</c:v>
                </c:pt>
                <c:pt idx="2">
                  <c:v>Vacas</c:v>
                </c:pt>
                <c:pt idx="3">
                  <c:v>Bueyes</c:v>
                </c:pt>
                <c:pt idx="4">
                  <c:v>Toros</c:v>
                </c:pt>
                <c:pt idx="5">
                  <c:v>Vaquillas</c:v>
                </c:pt>
                <c:pt idx="6">
                  <c:v>Terneros</c:v>
                </c:pt>
              </c:strCache>
            </c:strRef>
          </c:cat>
          <c:val>
            <c:numRef>
              <c:f>'Pág.9-G2'!$AB$13:$AH$13</c:f>
              <c:numCache>
                <c:formatCode>#,##0</c:formatCode>
                <c:ptCount val="7"/>
                <c:pt idx="0">
                  <c:v>266.568483246521</c:v>
                </c:pt>
                <c:pt idx="1">
                  <c:v>280.22739987285439</c:v>
                </c:pt>
                <c:pt idx="2">
                  <c:v>253.32860487536152</c:v>
                </c:pt>
                <c:pt idx="3">
                  <c:v>394.04141291108402</c:v>
                </c:pt>
                <c:pt idx="4">
                  <c:v>345.24521651560929</c:v>
                </c:pt>
                <c:pt idx="5">
                  <c:v>239.2077633263697</c:v>
                </c:pt>
                <c:pt idx="6">
                  <c:v>132.15574963609896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2-4D90-9C6C-8C51BB6C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65248"/>
        <c:axId val="198567040"/>
      </c:barChart>
      <c:catAx>
        <c:axId val="1985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98567040"/>
        <c:crossesAt val="0"/>
        <c:auto val="1"/>
        <c:lblAlgn val="ctr"/>
        <c:lblOffset val="100"/>
        <c:noMultiLvlLbl val="0"/>
      </c:catAx>
      <c:valAx>
        <c:axId val="198567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985652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</c:dTable>
    </c:plotArea>
    <c:plotVisOnly val="1"/>
    <c:dispBlanksAs val="gap"/>
    <c:showDLblsOverMax val="0"/>
  </c:chart>
  <c:spPr>
    <a:ln w="25400"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/>
    <c:pageMargins b="0.75" l="0.7" r="0.7" t="0.75" header="0.3" footer="0.3"/>
    <c:pageSetup orientation="landscape" horizontalDpi="-2" verticalDpi="-2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3. Beneficio de novillos y vacas y vaquillas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(Número de cabezas)</a:t>
            </a:r>
          </a:p>
        </c:rich>
      </c:tx>
      <c:layout>
        <c:manualLayout>
          <c:xMode val="edge"/>
          <c:yMode val="edge"/>
          <c:x val="0.36198898647350419"/>
          <c:y val="2.05209499997724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957346962415491E-2"/>
          <c:y val="0.17178583523833718"/>
          <c:w val="0.89588447936170823"/>
          <c:h val="0.57861400389467443"/>
        </c:manualLayout>
      </c:layout>
      <c:lineChart>
        <c:grouping val="standard"/>
        <c:varyColors val="0"/>
        <c:ser>
          <c:idx val="0"/>
          <c:order val="0"/>
          <c:tx>
            <c:strRef>
              <c:f>'Pag.10-G3 '!$AF$3</c:f>
              <c:strCache>
                <c:ptCount val="1"/>
                <c:pt idx="0">
                  <c:v>Novillos</c:v>
                </c:pt>
              </c:strCache>
            </c:strRef>
          </c:tx>
          <c:spPr>
            <a:ln w="12700"/>
          </c:spPr>
          <c:marker>
            <c:spPr>
              <a:ln w="12700"/>
            </c:spPr>
          </c:marker>
          <c:cat>
            <c:numRef>
              <c:f>'Pag.10-G3 '!$AB$15:$AB$51</c:f>
              <c:numCache>
                <c:formatCode>mmm\-yy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'Pag.10-G3 '!$AF$15:$AF$51</c:f>
              <c:numCache>
                <c:formatCode>#,##0</c:formatCode>
                <c:ptCount val="37"/>
                <c:pt idx="0">
                  <c:v>31499</c:v>
                </c:pt>
                <c:pt idx="1">
                  <c:v>29839</c:v>
                </c:pt>
                <c:pt idx="2">
                  <c:v>28980</c:v>
                </c:pt>
                <c:pt idx="3">
                  <c:v>31983</c:v>
                </c:pt>
                <c:pt idx="4">
                  <c:v>25443</c:v>
                </c:pt>
                <c:pt idx="5">
                  <c:v>29843</c:v>
                </c:pt>
                <c:pt idx="6">
                  <c:v>27806</c:v>
                </c:pt>
                <c:pt idx="7">
                  <c:v>29961</c:v>
                </c:pt>
                <c:pt idx="8">
                  <c:v>34699</c:v>
                </c:pt>
                <c:pt idx="9">
                  <c:v>28308</c:v>
                </c:pt>
                <c:pt idx="10">
                  <c:v>28877</c:v>
                </c:pt>
                <c:pt idx="11">
                  <c:v>30160</c:v>
                </c:pt>
                <c:pt idx="12">
                  <c:v>30287</c:v>
                </c:pt>
                <c:pt idx="13">
                  <c:v>31472</c:v>
                </c:pt>
                <c:pt idx="14">
                  <c:v>31134</c:v>
                </c:pt>
                <c:pt idx="15">
                  <c:v>28276</c:v>
                </c:pt>
                <c:pt idx="16">
                  <c:v>32797</c:v>
                </c:pt>
                <c:pt idx="17">
                  <c:v>32629</c:v>
                </c:pt>
                <c:pt idx="18">
                  <c:v>26927</c:v>
                </c:pt>
                <c:pt idx="19">
                  <c:v>32603</c:v>
                </c:pt>
                <c:pt idx="20">
                  <c:v>32651</c:v>
                </c:pt>
                <c:pt idx="21">
                  <c:v>28202</c:v>
                </c:pt>
                <c:pt idx="22">
                  <c:v>30465</c:v>
                </c:pt>
                <c:pt idx="23">
                  <c:v>29681</c:v>
                </c:pt>
                <c:pt idx="24">
                  <c:v>32799</c:v>
                </c:pt>
                <c:pt idx="25">
                  <c:v>31402</c:v>
                </c:pt>
                <c:pt idx="26">
                  <c:v>29425</c:v>
                </c:pt>
                <c:pt idx="27">
                  <c:v>30622</c:v>
                </c:pt>
                <c:pt idx="28">
                  <c:v>29982</c:v>
                </c:pt>
                <c:pt idx="29">
                  <c:v>31000</c:v>
                </c:pt>
                <c:pt idx="30">
                  <c:v>28519</c:v>
                </c:pt>
                <c:pt idx="31">
                  <c:v>30330</c:v>
                </c:pt>
                <c:pt idx="32">
                  <c:v>29116</c:v>
                </c:pt>
                <c:pt idx="33">
                  <c:v>28567</c:v>
                </c:pt>
                <c:pt idx="34">
                  <c:v>26165</c:v>
                </c:pt>
                <c:pt idx="35">
                  <c:v>24466</c:v>
                </c:pt>
                <c:pt idx="36">
                  <c:v>31460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E-442A-94A3-51326A636017}"/>
            </c:ext>
          </c:extLst>
        </c:ser>
        <c:ser>
          <c:idx val="1"/>
          <c:order val="1"/>
          <c:tx>
            <c:strRef>
              <c:f>'Pag.10-G3 '!$AE$3</c:f>
              <c:strCache>
                <c:ptCount val="1"/>
                <c:pt idx="0">
                  <c:v>Vacas + Vaquillas</c:v>
                </c:pt>
              </c:strCache>
            </c:strRef>
          </c:tx>
          <c:spPr>
            <a:ln w="12700"/>
          </c:spPr>
          <c:marker>
            <c:spPr>
              <a:ln w="12700"/>
            </c:spPr>
          </c:marker>
          <c:cat>
            <c:numRef>
              <c:f>'Pag.10-G3 '!$AB$15:$AB$51</c:f>
              <c:numCache>
                <c:formatCode>mmm\-yy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'Pag.10-G3 '!$AE$15:$AE$51</c:f>
              <c:numCache>
                <c:formatCode>#,##0</c:formatCode>
                <c:ptCount val="37"/>
                <c:pt idx="0">
                  <c:v>26867</c:v>
                </c:pt>
                <c:pt idx="1">
                  <c:v>24852</c:v>
                </c:pt>
                <c:pt idx="2">
                  <c:v>24526</c:v>
                </c:pt>
                <c:pt idx="3">
                  <c:v>31270</c:v>
                </c:pt>
                <c:pt idx="4">
                  <c:v>29177</c:v>
                </c:pt>
                <c:pt idx="5">
                  <c:v>33552</c:v>
                </c:pt>
                <c:pt idx="6">
                  <c:v>27442</c:v>
                </c:pt>
                <c:pt idx="7">
                  <c:v>26187</c:v>
                </c:pt>
                <c:pt idx="8">
                  <c:v>28940</c:v>
                </c:pt>
                <c:pt idx="9">
                  <c:v>22994</c:v>
                </c:pt>
                <c:pt idx="10">
                  <c:v>26004</c:v>
                </c:pt>
                <c:pt idx="11">
                  <c:v>28016</c:v>
                </c:pt>
                <c:pt idx="12">
                  <c:v>27372</c:v>
                </c:pt>
                <c:pt idx="13">
                  <c:v>29193</c:v>
                </c:pt>
                <c:pt idx="14">
                  <c:v>28305</c:v>
                </c:pt>
                <c:pt idx="15">
                  <c:v>30699</c:v>
                </c:pt>
                <c:pt idx="16">
                  <c:v>34416</c:v>
                </c:pt>
                <c:pt idx="17">
                  <c:v>32531</c:v>
                </c:pt>
                <c:pt idx="18">
                  <c:v>29145</c:v>
                </c:pt>
                <c:pt idx="19">
                  <c:v>30118</c:v>
                </c:pt>
                <c:pt idx="20">
                  <c:v>27802</c:v>
                </c:pt>
                <c:pt idx="21">
                  <c:v>21751</c:v>
                </c:pt>
                <c:pt idx="22">
                  <c:v>28213</c:v>
                </c:pt>
                <c:pt idx="23">
                  <c:v>27500</c:v>
                </c:pt>
                <c:pt idx="24">
                  <c:v>30928</c:v>
                </c:pt>
                <c:pt idx="25">
                  <c:v>31883</c:v>
                </c:pt>
                <c:pt idx="26">
                  <c:v>27930</c:v>
                </c:pt>
                <c:pt idx="27">
                  <c:v>30871</c:v>
                </c:pt>
                <c:pt idx="28">
                  <c:v>33354</c:v>
                </c:pt>
                <c:pt idx="29">
                  <c:v>33436</c:v>
                </c:pt>
                <c:pt idx="30">
                  <c:v>31702</c:v>
                </c:pt>
                <c:pt idx="31">
                  <c:v>30674</c:v>
                </c:pt>
                <c:pt idx="32">
                  <c:v>27868</c:v>
                </c:pt>
                <c:pt idx="33">
                  <c:v>24883</c:v>
                </c:pt>
                <c:pt idx="34">
                  <c:v>26335</c:v>
                </c:pt>
                <c:pt idx="35">
                  <c:v>25916</c:v>
                </c:pt>
                <c:pt idx="36">
                  <c:v>29361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E-442A-94A3-51326A636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54080"/>
        <c:axId val="201060736"/>
      </c:lineChart>
      <c:catAx>
        <c:axId val="201054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38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1060736"/>
        <c:crosses val="autoZero"/>
        <c:auto val="0"/>
        <c:lblAlgn val="ctr"/>
        <c:lblOffset val="100"/>
        <c:noMultiLvlLbl val="0"/>
      </c:catAx>
      <c:valAx>
        <c:axId val="201060736"/>
        <c:scaling>
          <c:orientation val="minMax"/>
          <c:max val="45000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1054080"/>
        <c:crosses val="autoZero"/>
        <c:crossBetween val="midCat"/>
        <c:minorUnit val="1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510211476090743"/>
          <c:y val="0.84988781403485114"/>
          <c:w val="0.30532939103077622"/>
          <c:h val="9.769384712836616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solidFill>
        <a:sysClr val="window" lastClr="FFFFFF">
          <a:lumMod val="50000"/>
        </a:sys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0652418447695"/>
          <c:y val="0.1875"/>
          <c:w val="0.88189131837296253"/>
          <c:h val="0.65913385826771653"/>
        </c:manualLayout>
      </c:layout>
      <c:lineChart>
        <c:grouping val="standard"/>
        <c:varyColors val="0"/>
        <c:ser>
          <c:idx val="0"/>
          <c:order val="0"/>
          <c:cat>
            <c:strRef>
              <c:f>'Pág.14-G4'!$Y$86:$Y$122</c:f>
              <c:strCache>
                <c:ptCount val="37"/>
                <c:pt idx="0">
                  <c:v>Ene 23</c:v>
                </c:pt>
                <c:pt idx="1">
                  <c:v>Feb 23</c:v>
                </c:pt>
                <c:pt idx="2">
                  <c:v>Mar 23</c:v>
                </c:pt>
                <c:pt idx="3">
                  <c:v>Abr 23</c:v>
                </c:pt>
                <c:pt idx="4">
                  <c:v>May 23</c:v>
                </c:pt>
                <c:pt idx="5">
                  <c:v>Jun 23</c:v>
                </c:pt>
                <c:pt idx="6">
                  <c:v>Jul 23</c:v>
                </c:pt>
                <c:pt idx="7">
                  <c:v>Ago 23</c:v>
                </c:pt>
                <c:pt idx="8">
                  <c:v>Sep 23</c:v>
                </c:pt>
                <c:pt idx="9">
                  <c:v>Oct 23</c:v>
                </c:pt>
                <c:pt idx="10">
                  <c:v>Nov 23</c:v>
                </c:pt>
                <c:pt idx="11">
                  <c:v>Dic 23</c:v>
                </c:pt>
                <c:pt idx="12">
                  <c:v>Ene 24</c:v>
                </c:pt>
                <c:pt idx="13">
                  <c:v>Feb 24</c:v>
                </c:pt>
                <c:pt idx="14">
                  <c:v>Mar 24</c:v>
                </c:pt>
                <c:pt idx="15">
                  <c:v>Abr 24</c:v>
                </c:pt>
                <c:pt idx="16">
                  <c:v>May 24</c:v>
                </c:pt>
                <c:pt idx="17">
                  <c:v>Jun 24</c:v>
                </c:pt>
                <c:pt idx="18">
                  <c:v>Jul 24</c:v>
                </c:pt>
                <c:pt idx="19">
                  <c:v>Ago 24</c:v>
                </c:pt>
                <c:pt idx="20">
                  <c:v>Sep 24</c:v>
                </c:pt>
                <c:pt idx="21">
                  <c:v>Oct 24</c:v>
                </c:pt>
                <c:pt idx="22">
                  <c:v>Nov 24</c:v>
                </c:pt>
                <c:pt idx="23">
                  <c:v>Dic 24</c:v>
                </c:pt>
                <c:pt idx="24">
                  <c:v>Ene 25</c:v>
                </c:pt>
                <c:pt idx="25">
                  <c:v>Feb 25</c:v>
                </c:pt>
                <c:pt idx="26">
                  <c:v>Mar 25</c:v>
                </c:pt>
                <c:pt idx="27">
                  <c:v>Abr 25</c:v>
                </c:pt>
                <c:pt idx="28">
                  <c:v>May 25</c:v>
                </c:pt>
                <c:pt idx="29">
                  <c:v>Jun 25</c:v>
                </c:pt>
                <c:pt idx="30">
                  <c:v>Jul 25</c:v>
                </c:pt>
                <c:pt idx="31">
                  <c:v>Ago 25</c:v>
                </c:pt>
                <c:pt idx="32">
                  <c:v>Sep 25</c:v>
                </c:pt>
                <c:pt idx="33">
                  <c:v>Oct 25</c:v>
                </c:pt>
                <c:pt idx="34">
                  <c:v>Nov 25</c:v>
                </c:pt>
                <c:pt idx="35">
                  <c:v>Dic 25</c:v>
                </c:pt>
                <c:pt idx="36">
                  <c:v>Ene 26</c:v>
                </c:pt>
              </c:strCache>
            </c:strRef>
          </c:cat>
          <c:val>
            <c:numRef>
              <c:f>'Pág.14-G4'!$Z$86:$Z$122</c:f>
              <c:numCache>
                <c:formatCode>#,##0.00</c:formatCode>
                <c:ptCount val="37"/>
                <c:pt idx="0">
                  <c:v>1591.34</c:v>
                </c:pt>
                <c:pt idx="1">
                  <c:v>1574.29</c:v>
                </c:pt>
                <c:pt idx="2">
                  <c:v>1649.02</c:v>
                </c:pt>
                <c:pt idx="3">
                  <c:v>1679.6</c:v>
                </c:pt>
                <c:pt idx="4">
                  <c:v>1624.61</c:v>
                </c:pt>
                <c:pt idx="5">
                  <c:v>1680.46</c:v>
                </c:pt>
                <c:pt idx="6">
                  <c:v>1756.15</c:v>
                </c:pt>
                <c:pt idx="7">
                  <c:v>1774.3</c:v>
                </c:pt>
                <c:pt idx="8">
                  <c:v>1759.46</c:v>
                </c:pt>
                <c:pt idx="9">
                  <c:v>1788.9609964757135</c:v>
                </c:pt>
                <c:pt idx="10">
                  <c:v>1728.37</c:v>
                </c:pt>
                <c:pt idx="11">
                  <c:v>1726.1952752149837</c:v>
                </c:pt>
                <c:pt idx="12">
                  <c:v>1637.86</c:v>
                </c:pt>
                <c:pt idx="13">
                  <c:v>1553.04</c:v>
                </c:pt>
                <c:pt idx="14">
                  <c:v>1625.1359274395099</c:v>
                </c:pt>
                <c:pt idx="15">
                  <c:v>1656.1885346008432</c:v>
                </c:pt>
                <c:pt idx="16">
                  <c:v>1667.5807442980458</c:v>
                </c:pt>
                <c:pt idx="17">
                  <c:v>1698.0688847994268</c:v>
                </c:pt>
                <c:pt idx="18">
                  <c:v>1903.99</c:v>
                </c:pt>
                <c:pt idx="19">
                  <c:v>1955.9196628619138</c:v>
                </c:pt>
                <c:pt idx="20">
                  <c:v>2037.644030527249</c:v>
                </c:pt>
                <c:pt idx="21">
                  <c:v>2068.2096099877799</c:v>
                </c:pt>
                <c:pt idx="22">
                  <c:v>2075.782645420376</c:v>
                </c:pt>
                <c:pt idx="23">
                  <c:v>1996.75</c:v>
                </c:pt>
                <c:pt idx="24">
                  <c:v>1894.2417145268662</c:v>
                </c:pt>
                <c:pt idx="25">
                  <c:v>2007.4128233445781</c:v>
                </c:pt>
                <c:pt idx="26">
                  <c:v>2079.3393185266968</c:v>
                </c:pt>
                <c:pt idx="27">
                  <c:v>2063.49485819245</c:v>
                </c:pt>
                <c:pt idx="28">
                  <c:v>2147.0010017816207</c:v>
                </c:pt>
                <c:pt idx="29">
                  <c:v>2249.9899999999998</c:v>
                </c:pt>
                <c:pt idx="30">
                  <c:v>2430.37</c:v>
                </c:pt>
                <c:pt idx="31">
                  <c:v>2595.02</c:v>
                </c:pt>
                <c:pt idx="32">
                  <c:v>2665.7976980508524</c:v>
                </c:pt>
                <c:pt idx="33">
                  <c:v>2726.4061570775843</c:v>
                </c:pt>
                <c:pt idx="34">
                  <c:v>2594.5684555056596</c:v>
                </c:pt>
                <c:pt idx="35">
                  <c:v>2368.2313256839084</c:v>
                </c:pt>
                <c:pt idx="36">
                  <c:v>2343.3668475977133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F-4CE9-AC6F-A4DCDCFF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85504"/>
        <c:axId val="198487040"/>
      </c:lineChart>
      <c:catAx>
        <c:axId val="19848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98487040"/>
        <c:crosses val="autoZero"/>
        <c:auto val="1"/>
        <c:lblAlgn val="ctr"/>
        <c:lblOffset val="100"/>
        <c:tickMarkSkip val="1"/>
        <c:noMultiLvlLbl val="0"/>
      </c:catAx>
      <c:valAx>
        <c:axId val="198487040"/>
        <c:scaling>
          <c:orientation val="minMax"/>
          <c:min val="950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98485504"/>
        <c:crosses val="autoZero"/>
        <c:crossBetween val="between"/>
        <c:majorUnit val="10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ysClr val="window" lastClr="FFFFFF">
          <a:lumMod val="50000"/>
        </a:sys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>
      <c:oddFooter>&amp;CPágina 20</c:oddFooter>
    </c:headerFooter>
    <c:pageMargins b="0.98425196850393704" l="0.74803149606299213" r="0.74803149606299213" t="0.98425196850393704" header="0" footer="0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Precio promedio de novillo gordo a productor en la Región de Los Lagos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 pesos reales de enero 2026)</a:t>
            </a:r>
          </a:p>
        </c:rich>
      </c:tx>
      <c:layout>
        <c:manualLayout>
          <c:xMode val="edge"/>
          <c:yMode val="edge"/>
          <c:x val="0.30735947423181276"/>
          <c:y val="2.12060967528164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65525504964054E-2"/>
          <c:y val="0.16126665708368604"/>
          <c:w val="0.88929088211799612"/>
          <c:h val="0.67382898638684363"/>
        </c:manualLayout>
      </c:layout>
      <c:lineChart>
        <c:grouping val="standard"/>
        <c:varyColors val="0"/>
        <c:ser>
          <c:idx val="4"/>
          <c:order val="0"/>
          <c:tx>
            <c:strRef>
              <c:f>'Pág.15-G5'!$W$1</c:f>
              <c:strCache>
                <c:ptCount val="1"/>
                <c:pt idx="0">
                  <c:v>$</c:v>
                </c:pt>
              </c:strCache>
            </c:strRef>
          </c:tx>
          <c:marker>
            <c:symbol val="triang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'Pág.15-G5'!$V$13:$V$38</c:f>
              <c:strCache>
                <c:ptCount val="26"/>
                <c:pt idx="0">
                  <c:v>Dic 23</c:v>
                </c:pt>
                <c:pt idx="1">
                  <c:v>Ene 24</c:v>
                </c:pt>
                <c:pt idx="2">
                  <c:v>Feb 24</c:v>
                </c:pt>
                <c:pt idx="3">
                  <c:v>Mar 24</c:v>
                </c:pt>
                <c:pt idx="4">
                  <c:v>Abr 24</c:v>
                </c:pt>
                <c:pt idx="5">
                  <c:v>May 24</c:v>
                </c:pt>
                <c:pt idx="6">
                  <c:v>Jun 24</c:v>
                </c:pt>
                <c:pt idx="7">
                  <c:v>Jul 24</c:v>
                </c:pt>
                <c:pt idx="8">
                  <c:v>Ago 24</c:v>
                </c:pt>
                <c:pt idx="9">
                  <c:v>Sep 24</c:v>
                </c:pt>
                <c:pt idx="10">
                  <c:v>Oct 24</c:v>
                </c:pt>
                <c:pt idx="11">
                  <c:v>Nov 24</c:v>
                </c:pt>
                <c:pt idx="12">
                  <c:v>Dic 24</c:v>
                </c:pt>
                <c:pt idx="13">
                  <c:v>ene-25</c:v>
                </c:pt>
                <c:pt idx="14">
                  <c:v>feb-25</c:v>
                </c:pt>
                <c:pt idx="15">
                  <c:v>mar-25</c:v>
                </c:pt>
                <c:pt idx="16">
                  <c:v>abr-25</c:v>
                </c:pt>
                <c:pt idx="17">
                  <c:v>may-25</c:v>
                </c:pt>
                <c:pt idx="18">
                  <c:v>jun-25</c:v>
                </c:pt>
                <c:pt idx="19">
                  <c:v>jul-25</c:v>
                </c:pt>
                <c:pt idx="20">
                  <c:v>ago-25</c:v>
                </c:pt>
                <c:pt idx="21">
                  <c:v>sept-25</c:v>
                </c:pt>
                <c:pt idx="22">
                  <c:v>oct-25</c:v>
                </c:pt>
                <c:pt idx="23">
                  <c:v>nov-25</c:v>
                </c:pt>
                <c:pt idx="24">
                  <c:v>dic-25</c:v>
                </c:pt>
                <c:pt idx="25">
                  <c:v>ene-26</c:v>
                </c:pt>
              </c:strCache>
            </c:strRef>
          </c:cat>
          <c:val>
            <c:numRef>
              <c:f>'Pág.15-G5'!$W$13:$W$38</c:f>
              <c:numCache>
                <c:formatCode>#,##0</c:formatCode>
                <c:ptCount val="26"/>
                <c:pt idx="0">
                  <c:v>1854.49</c:v>
                </c:pt>
                <c:pt idx="1">
                  <c:v>1769.16</c:v>
                </c:pt>
                <c:pt idx="2">
                  <c:v>1666.33</c:v>
                </c:pt>
                <c:pt idx="3">
                  <c:v>1733.46</c:v>
                </c:pt>
                <c:pt idx="4">
                  <c:v>1760.04</c:v>
                </c:pt>
                <c:pt idx="5">
                  <c:v>1762.88</c:v>
                </c:pt>
                <c:pt idx="6">
                  <c:v>1790.26</c:v>
                </c:pt>
                <c:pt idx="7">
                  <c:v>2009.3</c:v>
                </c:pt>
                <c:pt idx="8">
                  <c:v>2048.84</c:v>
                </c:pt>
                <c:pt idx="9">
                  <c:v>2129.13</c:v>
                </c:pt>
                <c:pt idx="10">
                  <c:v>2159.2199999999998</c:v>
                </c:pt>
                <c:pt idx="11">
                  <c:v>2146.1799999999998</c:v>
                </c:pt>
                <c:pt idx="12">
                  <c:v>2059.1999999999998</c:v>
                </c:pt>
                <c:pt idx="13">
                  <c:v>1957.37</c:v>
                </c:pt>
                <c:pt idx="14">
                  <c:v>2052.5500000000002</c:v>
                </c:pt>
                <c:pt idx="15">
                  <c:v>2117.7600000000002</c:v>
                </c:pt>
                <c:pt idx="16">
                  <c:v>2091.08</c:v>
                </c:pt>
                <c:pt idx="17">
                  <c:v>2171.4699999999998</c:v>
                </c:pt>
                <c:pt idx="18">
                  <c:v>2271.2199999999998</c:v>
                </c:pt>
                <c:pt idx="19">
                  <c:v>2463.3200000000002</c:v>
                </c:pt>
                <c:pt idx="20">
                  <c:v>2607.44</c:v>
                </c:pt>
                <c:pt idx="21">
                  <c:v>2677.58</c:v>
                </c:pt>
                <c:pt idx="22">
                  <c:v>2727.66</c:v>
                </c:pt>
                <c:pt idx="23">
                  <c:v>2601.2199999999998</c:v>
                </c:pt>
                <c:pt idx="24">
                  <c:v>2363.69</c:v>
                </c:pt>
                <c:pt idx="25">
                  <c:v>2353.02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4E5-4A08-9744-DC402C49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77760"/>
        <c:axId val="199879296"/>
        <c:extLst/>
      </c:lineChart>
      <c:catAx>
        <c:axId val="19987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99879296"/>
        <c:crosses val="autoZero"/>
        <c:auto val="1"/>
        <c:lblAlgn val="ctr"/>
        <c:lblOffset val="100"/>
        <c:tickMarkSkip val="1"/>
        <c:noMultiLvlLbl val="0"/>
      </c:catAx>
      <c:valAx>
        <c:axId val="199879296"/>
        <c:scaling>
          <c:orientation val="minMax"/>
          <c:min val="800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9987776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25400">
      <a:solidFill>
        <a:sysClr val="window" lastClr="FFFFFF">
          <a:lumMod val="50000"/>
        </a:sys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>
      <c:oddFooter>&amp;CPágina 20</c:oddFooter>
    </c:headerFooter>
    <c:pageMargins b="0.98425196850393704" l="0.74803149606299213" r="0.74803149606299213" t="0.98425196850393704" header="0" footer="0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6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Precio nominal promedio nacional del ganado bovino para faena 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(Pesos por kilo vivo)</a:t>
            </a:r>
          </a:p>
        </c:rich>
      </c:tx>
      <c:layout>
        <c:manualLayout>
          <c:xMode val="edge"/>
          <c:yMode val="edge"/>
          <c:x val="0.30685627845350144"/>
          <c:y val="1.8018869458248207E-2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5746368337621164"/>
          <c:y val="0.18123776373446882"/>
          <c:w val="0.79192455728512468"/>
          <c:h val="0.51010487422977702"/>
        </c:manualLayout>
      </c:layout>
      <c:lineChart>
        <c:grouping val="standard"/>
        <c:varyColors val="0"/>
        <c:ser>
          <c:idx val="0"/>
          <c:order val="0"/>
          <c:tx>
            <c:strRef>
              <c:f>'Pág.16-G6'!$AC$1</c:f>
              <c:strCache>
                <c:ptCount val="1"/>
                <c:pt idx="0">
                  <c:v>Novillo gordo</c:v>
                </c:pt>
              </c:strCache>
            </c:strRef>
          </c:tx>
          <c:spPr>
            <a:ln w="31750"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tx2">
                    <a:lumMod val="75000"/>
                  </a:schemeClr>
                </a:solidFill>
              </a:ln>
            </c:spPr>
          </c:marker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'Pág.16-G6'!$AC$85:$AC$98</c:f>
              <c:numCache>
                <c:formatCode>#,##0</c:formatCode>
                <c:ptCount val="14"/>
                <c:pt idx="0">
                  <c:v>2093.8000000000002</c:v>
                </c:pt>
                <c:pt idx="1">
                  <c:v>2028.9958980939043</c:v>
                </c:pt>
                <c:pt idx="2">
                  <c:v>2132.6131359098426</c:v>
                </c:pt>
                <c:pt idx="3">
                  <c:v>2150.0042392477253</c:v>
                </c:pt>
                <c:pt idx="4">
                  <c:v>2224.076876311779</c:v>
                </c:pt>
                <c:pt idx="5">
                  <c:v>2286.5210506948624</c:v>
                </c:pt>
                <c:pt idx="6">
                  <c:v>2335.9479194047231</c:v>
                </c:pt>
                <c:pt idx="7">
                  <c:v>2510.44</c:v>
                </c:pt>
                <c:pt idx="8">
                  <c:v>2667.53</c:v>
                </c:pt>
                <c:pt idx="9">
                  <c:v>2791.2850131754685</c:v>
                </c:pt>
                <c:pt idx="10">
                  <c:v>2839.5343642959515</c:v>
                </c:pt>
                <c:pt idx="11">
                  <c:v>2411.2300850145552</c:v>
                </c:pt>
                <c:pt idx="12">
                  <c:v>2424.871348191883</c:v>
                </c:pt>
                <c:pt idx="13">
                  <c:v>2486.186430656966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9AE-43CA-838B-8776A92A82AA}"/>
            </c:ext>
          </c:extLst>
        </c:ser>
        <c:ser>
          <c:idx val="1"/>
          <c:order val="1"/>
          <c:tx>
            <c:strRef>
              <c:f>'Pág.16-G6'!$AE$1</c:f>
              <c:strCache>
                <c:ptCount val="1"/>
                <c:pt idx="0">
                  <c:v>Vaca gorda</c:v>
                </c:pt>
              </c:strCache>
            </c:strRef>
          </c:tx>
          <c:spPr>
            <a:ln>
              <a:solidFill>
                <a:srgbClr val="00CC99"/>
              </a:solidFill>
            </a:ln>
          </c:spPr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'Pág.16-G6'!$AE$85:$AE$98</c:f>
              <c:numCache>
                <c:formatCode>#,##0</c:formatCode>
                <c:ptCount val="14"/>
                <c:pt idx="0">
                  <c:v>1292.57</c:v>
                </c:pt>
                <c:pt idx="1">
                  <c:v>1323.2066765112595</c:v>
                </c:pt>
                <c:pt idx="2">
                  <c:v>1306.2699099238218</c:v>
                </c:pt>
                <c:pt idx="3">
                  <c:v>1312.6195279173103</c:v>
                </c:pt>
                <c:pt idx="4">
                  <c:v>1306.8667971467632</c:v>
                </c:pt>
                <c:pt idx="5">
                  <c:v>1331.0347316749951</c:v>
                </c:pt>
                <c:pt idx="6">
                  <c:v>1435.8397467422021</c:v>
                </c:pt>
                <c:pt idx="7">
                  <c:v>1682.01</c:v>
                </c:pt>
                <c:pt idx="8">
                  <c:v>1741.65</c:v>
                </c:pt>
                <c:pt idx="9">
                  <c:v>1905.4311054968969</c:v>
                </c:pt>
                <c:pt idx="10">
                  <c:v>1868.2003537207174</c:v>
                </c:pt>
                <c:pt idx="11">
                  <c:v>1518.2026086792282</c:v>
                </c:pt>
                <c:pt idx="12">
                  <c:v>1533.8222537208264</c:v>
                </c:pt>
                <c:pt idx="13">
                  <c:v>1675.6619158452722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9AE-43CA-838B-8776A92A82AA}"/>
            </c:ext>
          </c:extLst>
        </c:ser>
        <c:ser>
          <c:idx val="4"/>
          <c:order val="2"/>
          <c:tx>
            <c:strRef>
              <c:f>'Pág.16-G6'!$AH$1</c:f>
              <c:strCache>
                <c:ptCount val="1"/>
                <c:pt idx="0">
                  <c:v>Vaquilla gorda</c:v>
                </c:pt>
              </c:strCache>
            </c:strRef>
          </c:tx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'Pág.16-G6'!$AH$85:$AH$98</c:f>
              <c:numCache>
                <c:formatCode>#,##0</c:formatCode>
                <c:ptCount val="14"/>
                <c:pt idx="0">
                  <c:v>1994.75</c:v>
                </c:pt>
                <c:pt idx="1">
                  <c:v>1939.838295803637</c:v>
                </c:pt>
                <c:pt idx="2">
                  <c:v>2051.2391500936997</c:v>
                </c:pt>
                <c:pt idx="3">
                  <c:v>2025.2030676943502</c:v>
                </c:pt>
                <c:pt idx="4">
                  <c:v>2068.5112542532929</c:v>
                </c:pt>
                <c:pt idx="5">
                  <c:v>2106.6726647756777</c:v>
                </c:pt>
                <c:pt idx="6">
                  <c:v>2203.6995092303896</c:v>
                </c:pt>
                <c:pt idx="7">
                  <c:v>2401.38</c:v>
                </c:pt>
                <c:pt idx="8">
                  <c:v>2531.6</c:v>
                </c:pt>
                <c:pt idx="9">
                  <c:v>2658.5016178857863</c:v>
                </c:pt>
                <c:pt idx="10">
                  <c:v>2673.1664689844883</c:v>
                </c:pt>
                <c:pt idx="11">
                  <c:v>2279.80429104307</c:v>
                </c:pt>
                <c:pt idx="12">
                  <c:v>2288.3822351629547</c:v>
                </c:pt>
                <c:pt idx="13">
                  <c:v>2380.3830999567003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E-4851-8B1A-9FB05BD34953}"/>
            </c:ext>
          </c:extLst>
        </c:ser>
        <c:ser>
          <c:idx val="5"/>
          <c:order val="3"/>
          <c:tx>
            <c:strRef>
              <c:f>'Pág.16-G6'!$AH$1</c:f>
              <c:strCache>
                <c:ptCount val="1"/>
                <c:pt idx="0">
                  <c:v>Vaquilla gorda</c:v>
                </c:pt>
              </c:strCache>
            </c:strRef>
          </c:tx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'Pág.16-G6'!$AH$85:$AH$98</c:f>
              <c:numCache>
                <c:formatCode>#,##0</c:formatCode>
                <c:ptCount val="14"/>
                <c:pt idx="0">
                  <c:v>1994.75</c:v>
                </c:pt>
                <c:pt idx="1">
                  <c:v>1939.838295803637</c:v>
                </c:pt>
                <c:pt idx="2">
                  <c:v>2051.2391500936997</c:v>
                </c:pt>
                <c:pt idx="3">
                  <c:v>2025.2030676943502</c:v>
                </c:pt>
                <c:pt idx="4">
                  <c:v>2068.5112542532929</c:v>
                </c:pt>
                <c:pt idx="5">
                  <c:v>2106.6726647756777</c:v>
                </c:pt>
                <c:pt idx="6">
                  <c:v>2203.6995092303896</c:v>
                </c:pt>
                <c:pt idx="7">
                  <c:v>2401.38</c:v>
                </c:pt>
                <c:pt idx="8">
                  <c:v>2531.6</c:v>
                </c:pt>
                <c:pt idx="9">
                  <c:v>2658.5016178857863</c:v>
                </c:pt>
                <c:pt idx="10">
                  <c:v>2673.1664689844883</c:v>
                </c:pt>
                <c:pt idx="11">
                  <c:v>2279.80429104307</c:v>
                </c:pt>
                <c:pt idx="12">
                  <c:v>2288.3822351629547</c:v>
                </c:pt>
                <c:pt idx="13">
                  <c:v>2380.3830999567003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851-8B1A-9FB05BD34953}"/>
            </c:ext>
          </c:extLst>
        </c:ser>
        <c:ser>
          <c:idx val="2"/>
          <c:order val="4"/>
          <c:tx>
            <c:strRef>
              <c:f>'Pág.16-G6'!$AH$1</c:f>
              <c:strCache>
                <c:ptCount val="1"/>
                <c:pt idx="0">
                  <c:v>Vaquilla gorda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rgbClr val="FFFF00"/>
                </a:solidFill>
              </a:ln>
            </c:spPr>
          </c:marker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'Pág.16-G6'!$AH$85:$AH$98</c:f>
              <c:numCache>
                <c:formatCode>#,##0</c:formatCode>
                <c:ptCount val="14"/>
                <c:pt idx="0">
                  <c:v>1994.75</c:v>
                </c:pt>
                <c:pt idx="1">
                  <c:v>1939.838295803637</c:v>
                </c:pt>
                <c:pt idx="2">
                  <c:v>2051.2391500936997</c:v>
                </c:pt>
                <c:pt idx="3">
                  <c:v>2025.2030676943502</c:v>
                </c:pt>
                <c:pt idx="4">
                  <c:v>2068.5112542532929</c:v>
                </c:pt>
                <c:pt idx="5">
                  <c:v>2106.6726647756777</c:v>
                </c:pt>
                <c:pt idx="6">
                  <c:v>2203.6995092303896</c:v>
                </c:pt>
                <c:pt idx="7">
                  <c:v>2401.38</c:v>
                </c:pt>
                <c:pt idx="8">
                  <c:v>2531.6</c:v>
                </c:pt>
                <c:pt idx="9">
                  <c:v>2658.5016178857863</c:v>
                </c:pt>
                <c:pt idx="10">
                  <c:v>2673.1664689844883</c:v>
                </c:pt>
                <c:pt idx="11">
                  <c:v>2279.80429104307</c:v>
                </c:pt>
                <c:pt idx="12">
                  <c:v>2288.3822351629547</c:v>
                </c:pt>
                <c:pt idx="13">
                  <c:v>2380.3830999567003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9AE-43CA-838B-8776A92A82AA}"/>
            </c:ext>
          </c:extLst>
        </c:ser>
        <c:ser>
          <c:idx val="3"/>
          <c:order val="5"/>
          <c:tx>
            <c:strRef>
              <c:f>'Pág.16-G6'!$AG$1</c:f>
              <c:strCache>
                <c:ptCount val="1"/>
                <c:pt idx="0">
                  <c:v>Vaca carnaza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'Pág.16-G6'!$AG$85:$AG$98</c:f>
              <c:numCache>
                <c:formatCode>#,##0</c:formatCode>
                <c:ptCount val="14"/>
                <c:pt idx="0">
                  <c:v>900.39</c:v>
                </c:pt>
                <c:pt idx="1">
                  <c:v>902.45685659827825</c:v>
                </c:pt>
                <c:pt idx="2">
                  <c:v>909.18104604981693</c:v>
                </c:pt>
                <c:pt idx="3">
                  <c:v>904.32121497446644</c:v>
                </c:pt>
                <c:pt idx="4">
                  <c:v>852.31402527115438</c:v>
                </c:pt>
                <c:pt idx="5">
                  <c:v>863.56548663246178</c:v>
                </c:pt>
                <c:pt idx="6">
                  <c:v>978.68587071729701</c:v>
                </c:pt>
                <c:pt idx="7">
                  <c:v>1160.29</c:v>
                </c:pt>
                <c:pt idx="8">
                  <c:v>1105.27</c:v>
                </c:pt>
                <c:pt idx="9">
                  <c:v>1255.0789656469603</c:v>
                </c:pt>
                <c:pt idx="10">
                  <c:v>1330.0428913760327</c:v>
                </c:pt>
                <c:pt idx="11">
                  <c:v>1048.8678524639886</c:v>
                </c:pt>
                <c:pt idx="12">
                  <c:v>1065.0047203537881</c:v>
                </c:pt>
                <c:pt idx="13">
                  <c:v>1184.3760435323447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9AE-43CA-838B-8776A92A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76800"/>
        <c:axId val="200878336"/>
      </c:lineChart>
      <c:catAx>
        <c:axId val="2008768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087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78336"/>
        <c:scaling>
          <c:orientation val="minMax"/>
          <c:max val="2900"/>
          <c:min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pesos nominales por kilo vivo</a:t>
                </a:r>
              </a:p>
            </c:rich>
          </c:tx>
          <c:layout>
            <c:manualLayout>
              <c:xMode val="edge"/>
              <c:yMode val="edge"/>
              <c:x val="5.787448508413752E-2"/>
              <c:y val="0.24430423221167377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0876800"/>
        <c:crosses val="autoZero"/>
        <c:crossBetween val="between"/>
        <c:majorUnit val="2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</c:dTable>
    </c:plotArea>
    <c:plotVisOnly val="1"/>
    <c:dispBlanksAs val="gap"/>
    <c:showDLblsOverMax val="0"/>
  </c:chart>
  <c:spPr>
    <a:ln w="25400">
      <a:solidFill>
        <a:sysClr val="window" lastClr="FFFFFF">
          <a:lumMod val="50000"/>
        </a:sys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>
      <c:oddFooter>&amp;CPágina 22</c:oddFooter>
    </c:headerFooter>
    <c:pageMargins b="0.78740157480314965" l="0.59055118110236227" r="0.59055118110236227" t="0.78740157480314965" header="0.51181102362204722" footer="0.51181102362204722"/>
    <c:pageSetup paperSize="9" orientation="landscape" horizontalDpi="1200" verticalDpi="12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7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Precio nominal promedio nacional del ganado bovino para engorda y crianza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(Pesos de kilo vivo)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5285988289925299"/>
          <c:y val="1.530664300765221E-2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8284008001202492"/>
          <c:y val="0.17186171083453278"/>
          <c:w val="0.78595534589013383"/>
          <c:h val="0.54557796404481695"/>
        </c:manualLayout>
      </c:layout>
      <c:lineChart>
        <c:grouping val="standard"/>
        <c:varyColors val="0"/>
        <c:ser>
          <c:idx val="0"/>
          <c:order val="0"/>
          <c:tx>
            <c:strRef>
              <c:f>'Pág.16-G6'!$AJ$1</c:f>
              <c:strCache>
                <c:ptCount val="1"/>
                <c:pt idx="0">
                  <c:v>Terneros</c:v>
                </c:pt>
              </c:strCache>
            </c:strRef>
          </c:tx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solidFill>
                <a:schemeClr val="accent1">
                  <a:lumMod val="50000"/>
                </a:schemeClr>
              </a:solidFill>
              <a:ln w="25400"/>
            </c:spPr>
          </c:marker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'Pág.16-G6'!$AJ$85:$AJ$98</c:f>
              <c:numCache>
                <c:formatCode>#,##0</c:formatCode>
                <c:ptCount val="14"/>
                <c:pt idx="0">
                  <c:v>1945.36</c:v>
                </c:pt>
                <c:pt idx="1">
                  <c:v>1903.1719804278091</c:v>
                </c:pt>
                <c:pt idx="2">
                  <c:v>1968.0782733316457</c:v>
                </c:pt>
                <c:pt idx="3">
                  <c:v>2043.6112037694395</c:v>
                </c:pt>
                <c:pt idx="4">
                  <c:v>2087.3097094756613</c:v>
                </c:pt>
                <c:pt idx="5">
                  <c:v>2089.9073076903956</c:v>
                </c:pt>
                <c:pt idx="6">
                  <c:v>2154.4025056109567</c:v>
                </c:pt>
                <c:pt idx="7">
                  <c:v>2416.62</c:v>
                </c:pt>
                <c:pt idx="8">
                  <c:v>2716.33</c:v>
                </c:pt>
                <c:pt idx="9">
                  <c:v>2898.442414805173</c:v>
                </c:pt>
                <c:pt idx="10">
                  <c:v>3035.2037449860995</c:v>
                </c:pt>
                <c:pt idx="11">
                  <c:v>2362.7771068623179</c:v>
                </c:pt>
                <c:pt idx="12">
                  <c:v>2375.2573738454762</c:v>
                </c:pt>
                <c:pt idx="13">
                  <c:v>2538.3391132394017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0D-45E6-BC39-C2FE539714CA}"/>
            </c:ext>
          </c:extLst>
        </c:ser>
        <c:ser>
          <c:idx val="1"/>
          <c:order val="1"/>
          <c:tx>
            <c:strRef>
              <c:f>'Pág.16-G6'!$AD$1</c:f>
              <c:strCache>
                <c:ptCount val="1"/>
                <c:pt idx="0">
                  <c:v>Novillo engorda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</c:spPr>
          </c:marker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'Pág.16-G6'!$AD$85:$AD$98</c:f>
              <c:numCache>
                <c:formatCode>#,##0</c:formatCode>
                <c:ptCount val="14"/>
                <c:pt idx="0">
                  <c:v>1816.35</c:v>
                </c:pt>
                <c:pt idx="1">
                  <c:v>1798.519696046855</c:v>
                </c:pt>
                <c:pt idx="2">
                  <c:v>1855.3061812014128</c:v>
                </c:pt>
                <c:pt idx="3">
                  <c:v>1924.7587987130562</c:v>
                </c:pt>
                <c:pt idx="4">
                  <c:v>1987.273299537293</c:v>
                </c:pt>
                <c:pt idx="5">
                  <c:v>1997.456165258983</c:v>
                </c:pt>
                <c:pt idx="6">
                  <c:v>2082.9920889996993</c:v>
                </c:pt>
                <c:pt idx="7">
                  <c:v>2342.56</c:v>
                </c:pt>
                <c:pt idx="8">
                  <c:v>2541.42</c:v>
                </c:pt>
                <c:pt idx="9">
                  <c:v>2611.3740892016435</c:v>
                </c:pt>
                <c:pt idx="10">
                  <c:v>2725.6939991781551</c:v>
                </c:pt>
                <c:pt idx="11">
                  <c:v>2171.7660852799731</c:v>
                </c:pt>
                <c:pt idx="12">
                  <c:v>2185.8999503732584</c:v>
                </c:pt>
                <c:pt idx="13">
                  <c:v>2343.4281904687678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80D-45E6-BC39-C2FE539714CA}"/>
            </c:ext>
          </c:extLst>
        </c:ser>
        <c:ser>
          <c:idx val="2"/>
          <c:order val="2"/>
          <c:tx>
            <c:strRef>
              <c:f>'Pág.16-G6'!$AI$1</c:f>
              <c:strCache>
                <c:ptCount val="1"/>
                <c:pt idx="0">
                  <c:v>Vaquilla engorda</c:v>
                </c:pt>
              </c:strCache>
            </c:strRef>
          </c:tx>
          <c:spPr>
            <a:ln w="31750"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 w="25400"/>
            </c:spPr>
          </c:marker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'Pág.16-G6'!$AI$85:$AI$98</c:f>
              <c:numCache>
                <c:formatCode>#,##0</c:formatCode>
                <c:ptCount val="14"/>
                <c:pt idx="0">
                  <c:v>1705.67</c:v>
                </c:pt>
                <c:pt idx="1">
                  <c:v>1669.8818789774632</c:v>
                </c:pt>
                <c:pt idx="2">
                  <c:v>1634.7083224851881</c:v>
                </c:pt>
                <c:pt idx="3">
                  <c:v>1705.9331803969567</c:v>
                </c:pt>
                <c:pt idx="4">
                  <c:v>1747.1738999245833</c:v>
                </c:pt>
                <c:pt idx="5">
                  <c:v>1818.6747908633836</c:v>
                </c:pt>
                <c:pt idx="6">
                  <c:v>1895.5766351941377</c:v>
                </c:pt>
                <c:pt idx="7">
                  <c:v>2069.67</c:v>
                </c:pt>
                <c:pt idx="8">
                  <c:v>2289.9699999999998</c:v>
                </c:pt>
                <c:pt idx="9">
                  <c:v>2350.5257076056541</c:v>
                </c:pt>
                <c:pt idx="10">
                  <c:v>2483.1225330868124</c:v>
                </c:pt>
                <c:pt idx="11">
                  <c:v>1971.3775088924681</c:v>
                </c:pt>
                <c:pt idx="12">
                  <c:v>1987.5099159073284</c:v>
                </c:pt>
                <c:pt idx="13">
                  <c:v>2209.6363299733302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80D-45E6-BC39-C2FE539714CA}"/>
            </c:ext>
          </c:extLst>
        </c:ser>
        <c:ser>
          <c:idx val="3"/>
          <c:order val="3"/>
          <c:tx>
            <c:strRef>
              <c:f>'Pág.16-G6'!$AK$1</c:f>
              <c:strCache>
                <c:ptCount val="1"/>
                <c:pt idx="0">
                  <c:v>Terneras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pPr>
              <a:solidFill>
                <a:schemeClr val="accent4">
                  <a:lumMod val="50000"/>
                </a:schemeClr>
              </a:solidFill>
            </c:spPr>
          </c:marker>
          <c:cat>
            <c:numRef>
              <c:f>'Pág.16-G6'!$AB$85:$AB$98</c:f>
              <c:numCache>
                <c:formatCode>mmm\-yy</c:formatCode>
                <c:ptCount val="14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'Pág.16-G6'!$AK$85:$AK$98</c:f>
              <c:numCache>
                <c:formatCode>#,##0</c:formatCode>
                <c:ptCount val="14"/>
                <c:pt idx="0">
                  <c:v>1743.57</c:v>
                </c:pt>
                <c:pt idx="1">
                  <c:v>1687.6387247376056</c:v>
                </c:pt>
                <c:pt idx="2">
                  <c:v>1743.8789266429699</c:v>
                </c:pt>
                <c:pt idx="3">
                  <c:v>1816.6169615846159</c:v>
                </c:pt>
                <c:pt idx="4">
                  <c:v>1882.1911152806188</c:v>
                </c:pt>
                <c:pt idx="5">
                  <c:v>1893.9387248617525</c:v>
                </c:pt>
                <c:pt idx="6">
                  <c:v>1973.9368306282477</c:v>
                </c:pt>
                <c:pt idx="7">
                  <c:v>2230</c:v>
                </c:pt>
                <c:pt idx="8">
                  <c:v>2514.69</c:v>
                </c:pt>
                <c:pt idx="9">
                  <c:v>2637.1828016557129</c:v>
                </c:pt>
                <c:pt idx="10">
                  <c:v>2841.9072233029246</c:v>
                </c:pt>
                <c:pt idx="11">
                  <c:v>2171.2696083509081</c:v>
                </c:pt>
                <c:pt idx="12">
                  <c:v>2180.0196009515166</c:v>
                </c:pt>
                <c:pt idx="13">
                  <c:v>2285.1282037690858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0D-45E6-BC39-C2FE53971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87712"/>
        <c:axId val="201189632"/>
      </c:lineChart>
      <c:catAx>
        <c:axId val="2011877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1189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189632"/>
        <c:scaling>
          <c:orientation val="minMax"/>
          <c:max val="3100"/>
          <c:min val="1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pesos  nominales por kilo vivo</a:t>
                </a:r>
              </a:p>
            </c:rich>
          </c:tx>
          <c:layout>
            <c:manualLayout>
              <c:xMode val="edge"/>
              <c:yMode val="edge"/>
              <c:x val="8.0445424321959752E-2"/>
              <c:y val="0.2175995565209521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1187712"/>
        <c:crosses val="autoZero"/>
        <c:crossBetween val="between"/>
        <c:majorUnit val="2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</c:dTable>
    </c:plotArea>
    <c:plotVisOnly val="1"/>
    <c:dispBlanksAs val="gap"/>
    <c:showDLblsOverMax val="0"/>
  </c:chart>
  <c:spPr>
    <a:ln w="25400">
      <a:solidFill>
        <a:sysClr val="window" lastClr="FFFFFF">
          <a:lumMod val="50000"/>
        </a:sysClr>
      </a:solidFill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>
      <c:oddHeader>&amp;A</c:oddHeader>
      <c:oddFooter>&amp;CPágina 7</c:oddFooter>
    </c:headerFooter>
    <c:pageMargins b="0.98425196850393659" l="0.74803149606299491" r="0.74803149606299491" t="0.98425196850393659" header="0.51181102362204722" footer="0.51181102362204722"/>
    <c:pageSetup paperSize="229" orientation="landscape" horizontalDpi="1200" verticalDpi="12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8 Importaciones mensuales de carne bovina</a:t>
            </a:r>
          </a:p>
          <a:p>
            <a:pPr algn="ctr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(Toneladas)</a:t>
            </a:r>
          </a:p>
        </c:rich>
      </c:tx>
      <c:layout>
        <c:manualLayout>
          <c:xMode val="edge"/>
          <c:yMode val="edge"/>
          <c:x val="0.26953611588891674"/>
          <c:y val="2.1821540557449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9.9905973291800079E-2"/>
          <c:y val="0.16224929474184063"/>
          <c:w val="0.82081912837818349"/>
          <c:h val="0.450500967771929"/>
        </c:manualLayout>
      </c:layout>
      <c:barChart>
        <c:barDir val="col"/>
        <c:grouping val="clustered"/>
        <c:varyColors val="0"/>
        <c:ser>
          <c:idx val="7"/>
          <c:order val="7"/>
          <c:tx>
            <c:v>2022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'Pág.31-G8 '!$AA$3:$AA$14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'Pág.31-G8 '!$AQ$3:$AQ$14</c:f>
              <c:numCache>
                <c:formatCode>#,##0</c:formatCode>
                <c:ptCount val="12"/>
                <c:pt idx="0">
                  <c:v>16559</c:v>
                </c:pt>
                <c:pt idx="1">
                  <c:v>17725</c:v>
                </c:pt>
                <c:pt idx="2">
                  <c:v>21853</c:v>
                </c:pt>
                <c:pt idx="3">
                  <c:v>21935</c:v>
                </c:pt>
                <c:pt idx="4">
                  <c:v>24099</c:v>
                </c:pt>
                <c:pt idx="5">
                  <c:v>18461</c:v>
                </c:pt>
                <c:pt idx="6">
                  <c:v>15121</c:v>
                </c:pt>
                <c:pt idx="7">
                  <c:v>23496</c:v>
                </c:pt>
                <c:pt idx="8">
                  <c:v>20778</c:v>
                </c:pt>
                <c:pt idx="9">
                  <c:v>16306</c:v>
                </c:pt>
                <c:pt idx="10">
                  <c:v>22839</c:v>
                </c:pt>
                <c:pt idx="11">
                  <c:v>23912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C7-4115-86AA-AC2F18BF45B1}"/>
            </c:ext>
          </c:extLst>
        </c:ser>
        <c:ser>
          <c:idx val="8"/>
          <c:order val="8"/>
          <c:tx>
            <c:v>2023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'Pág.31-G8 '!$AA$3:$AA$14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'Pág.31-G8 '!$AR$3:$AR$14</c:f>
              <c:numCache>
                <c:formatCode>#,##0</c:formatCode>
                <c:ptCount val="12"/>
                <c:pt idx="0">
                  <c:v>17953.935620000033</c:v>
                </c:pt>
                <c:pt idx="1">
                  <c:v>18339.579879999998</c:v>
                </c:pt>
                <c:pt idx="2">
                  <c:v>18593.578379999977</c:v>
                </c:pt>
                <c:pt idx="3">
                  <c:v>17932.874489999969</c:v>
                </c:pt>
                <c:pt idx="4">
                  <c:v>24472.26196999997</c:v>
                </c:pt>
                <c:pt idx="5">
                  <c:v>21262.444659999954</c:v>
                </c:pt>
                <c:pt idx="6">
                  <c:v>25296.806530000038</c:v>
                </c:pt>
                <c:pt idx="7">
                  <c:v>28807.978709999996</c:v>
                </c:pt>
                <c:pt idx="8" formatCode="_(* #,##0_);_(* \(#,##0\);_(* &quot;-&quot;_);_(@_)">
                  <c:v>14128.608450000031</c:v>
                </c:pt>
                <c:pt idx="9">
                  <c:v>15455.072560000035</c:v>
                </c:pt>
                <c:pt idx="10">
                  <c:v>27368.898929999974</c:v>
                </c:pt>
                <c:pt idx="11">
                  <c:v>21471.909590000061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1-420D-A636-E8858740497B}"/>
            </c:ext>
          </c:extLst>
        </c:ser>
        <c:ser>
          <c:idx val="9"/>
          <c:order val="9"/>
          <c:tx>
            <c:strRef>
              <c:f>'Pág.31-G8 '!$AS$2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val>
            <c:numRef>
              <c:f>'Pág.31-G8 '!$AS$3:$AS$14</c:f>
              <c:numCache>
                <c:formatCode>#,##0</c:formatCode>
                <c:ptCount val="12"/>
                <c:pt idx="0">
                  <c:v>16624.656419399998</c:v>
                </c:pt>
                <c:pt idx="1">
                  <c:v>18561.489447700002</c:v>
                </c:pt>
                <c:pt idx="2">
                  <c:v>18686.090316100002</c:v>
                </c:pt>
                <c:pt idx="3">
                  <c:v>21210.4441047</c:v>
                </c:pt>
                <c:pt idx="4">
                  <c:v>24844.996837800001</c:v>
                </c:pt>
                <c:pt idx="5">
                  <c:v>20096.758961</c:v>
                </c:pt>
                <c:pt idx="6">
                  <c:v>22310.8923173</c:v>
                </c:pt>
                <c:pt idx="7">
                  <c:v>24275.795032800001</c:v>
                </c:pt>
                <c:pt idx="8" formatCode="_(* #,##0_);_(* \(#,##0\);_(* &quot;-&quot;_);_(@_)">
                  <c:v>19289.075348599999</c:v>
                </c:pt>
                <c:pt idx="9">
                  <c:v>19518.881974700002</c:v>
                </c:pt>
                <c:pt idx="10">
                  <c:v>20592.858719999967</c:v>
                </c:pt>
                <c:pt idx="11">
                  <c:v>26659.539379999973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8-423B-AB18-5C7F8FE64DA1}"/>
            </c:ext>
          </c:extLst>
        </c:ser>
        <c:ser>
          <c:idx val="10"/>
          <c:order val="10"/>
          <c:tx>
            <c:strRef>
              <c:f>'Pág.31-G8 '!$AU$2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'Pág.31-G8 '!$AU$3:$AU$14</c:f>
              <c:numCache>
                <c:formatCode>#,##0</c:formatCode>
                <c:ptCount val="12"/>
                <c:pt idx="0">
                  <c:v>17103.737000000001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D-4F42-97E5-7296F605B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3"/>
        <c:axId val="171288832"/>
        <c:axId val="171290624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'Pág.31-G8 '!$AJ$2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'Pág.31-G8 '!$AA$3:$AA$14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'Pág.31-G8 '!$AJ$3:$AJ$14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10419</c:v>
                      </c:pt>
                      <c:pt idx="1">
                        <c:v>11201.404019299998</c:v>
                      </c:pt>
                      <c:pt idx="2">
                        <c:v>12661.428743800001</c:v>
                      </c:pt>
                      <c:pt idx="3">
                        <c:v>10520.2460495</c:v>
                      </c:pt>
                      <c:pt idx="4">
                        <c:v>10593.658369799999</c:v>
                      </c:pt>
                      <c:pt idx="5">
                        <c:v>13663.9105306</c:v>
                      </c:pt>
                      <c:pt idx="6">
                        <c:v>13147.165606</c:v>
                      </c:pt>
                      <c:pt idx="7">
                        <c:v>15404.980777000001</c:v>
                      </c:pt>
                      <c:pt idx="8">
                        <c:v>14996.623182799998</c:v>
                      </c:pt>
                      <c:pt idx="9">
                        <c:v>12291.550528900001</c:v>
                      </c:pt>
                      <c:pt idx="10">
                        <c:v>12241</c:v>
                      </c:pt>
                      <c:pt idx="11">
                        <c:v>13998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FC9-4D47-AE13-62C32C82E6A4}"/>
                  </c:ext>
                </c:extLst>
              </c15:ser>
            </c15:filteredBarSeries>
            <c15:filteredBar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'!$AK$2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'!$AA$3:$AA$14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'!$AK$3:$AK$14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11586</c:v>
                      </c:pt>
                      <c:pt idx="1">
                        <c:v>15077</c:v>
                      </c:pt>
                      <c:pt idx="2">
                        <c:v>14812</c:v>
                      </c:pt>
                      <c:pt idx="3">
                        <c:v>13534</c:v>
                      </c:pt>
                      <c:pt idx="4">
                        <c:v>12829</c:v>
                      </c:pt>
                      <c:pt idx="5">
                        <c:v>13167</c:v>
                      </c:pt>
                      <c:pt idx="6">
                        <c:v>15540</c:v>
                      </c:pt>
                      <c:pt idx="7">
                        <c:v>20559</c:v>
                      </c:pt>
                      <c:pt idx="8">
                        <c:v>17059</c:v>
                      </c:pt>
                      <c:pt idx="9">
                        <c:v>11366</c:v>
                      </c:pt>
                      <c:pt idx="10">
                        <c:v>18674</c:v>
                      </c:pt>
                      <c:pt idx="11">
                        <c:v>20790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FC9-4D47-AE13-62C32C82E6A4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2017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'!$AA$3:$AA$14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'!$AL$3:$AL$14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13997</c:v>
                      </c:pt>
                      <c:pt idx="1">
                        <c:v>13560</c:v>
                      </c:pt>
                      <c:pt idx="2">
                        <c:v>14114</c:v>
                      </c:pt>
                      <c:pt idx="3">
                        <c:v>13652</c:v>
                      </c:pt>
                      <c:pt idx="4">
                        <c:v>18785</c:v>
                      </c:pt>
                      <c:pt idx="5">
                        <c:v>18856</c:v>
                      </c:pt>
                      <c:pt idx="6">
                        <c:v>16251</c:v>
                      </c:pt>
                      <c:pt idx="7">
                        <c:v>20133</c:v>
                      </c:pt>
                      <c:pt idx="8">
                        <c:v>15402</c:v>
                      </c:pt>
                      <c:pt idx="9">
                        <c:v>14749</c:v>
                      </c:pt>
                      <c:pt idx="10">
                        <c:v>19568</c:v>
                      </c:pt>
                      <c:pt idx="11">
                        <c:v>19776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FC9-4D47-AE13-62C32C82E6A4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2018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'!$AA$3:$AA$14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'!$AM$3:$AM$14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17038.254000000001</c:v>
                      </c:pt>
                      <c:pt idx="1">
                        <c:v>15620.699000000001</c:v>
                      </c:pt>
                      <c:pt idx="2">
                        <c:v>16783.098000000002</c:v>
                      </c:pt>
                      <c:pt idx="3">
                        <c:v>18202.732</c:v>
                      </c:pt>
                      <c:pt idx="4">
                        <c:v>21865.918000000001</c:v>
                      </c:pt>
                      <c:pt idx="5">
                        <c:v>18689.446</c:v>
                      </c:pt>
                      <c:pt idx="6">
                        <c:v>22707.93</c:v>
                      </c:pt>
                      <c:pt idx="7">
                        <c:v>22994.502</c:v>
                      </c:pt>
                      <c:pt idx="8">
                        <c:v>16885.34</c:v>
                      </c:pt>
                      <c:pt idx="9">
                        <c:v>18326.138999999999</c:v>
                      </c:pt>
                      <c:pt idx="10">
                        <c:v>19655.516</c:v>
                      </c:pt>
                      <c:pt idx="11">
                        <c:v>18507.073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FC9-4D47-AE13-62C32C82E6A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'!$AN$2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'!$AA$3:$AA$14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'!$AN$3:$AN$14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17038.253059999981</c:v>
                      </c:pt>
                      <c:pt idx="1">
                        <c:v>15630.69903999997</c:v>
                      </c:pt>
                      <c:pt idx="2">
                        <c:v>16783.097070000007</c:v>
                      </c:pt>
                      <c:pt idx="3">
                        <c:v>18202.731709999989</c:v>
                      </c:pt>
                      <c:pt idx="4">
                        <c:v>21865.617459999961</c:v>
                      </c:pt>
                      <c:pt idx="5">
                        <c:v>18626.445400000019</c:v>
                      </c:pt>
                      <c:pt idx="6">
                        <c:v>22710.619780000161</c:v>
                      </c:pt>
                      <c:pt idx="7">
                        <c:v>22995.455359999982</c:v>
                      </c:pt>
                      <c:pt idx="8">
                        <c:v>16878.873479999998</c:v>
                      </c:pt>
                      <c:pt idx="9">
                        <c:v>18350.376839999935</c:v>
                      </c:pt>
                      <c:pt idx="10">
                        <c:v>19694.449030000069</c:v>
                      </c:pt>
                      <c:pt idx="11">
                        <c:v>18531.066050000027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FC9-4D47-AE13-62C32C82E6A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v>2020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'!$AA$3:$AA$14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'!$AO$3:$AO$14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16902.685269999998</c:v>
                      </c:pt>
                      <c:pt idx="1">
                        <c:v>19102.369260000029</c:v>
                      </c:pt>
                      <c:pt idx="2">
                        <c:v>18851.512119999985</c:v>
                      </c:pt>
                      <c:pt idx="3">
                        <c:v>10279.398349999994</c:v>
                      </c:pt>
                      <c:pt idx="4">
                        <c:v>11366.341680000005</c:v>
                      </c:pt>
                      <c:pt idx="5">
                        <c:v>13277.493540000007</c:v>
                      </c:pt>
                      <c:pt idx="6">
                        <c:v>16495.696410000073</c:v>
                      </c:pt>
                      <c:pt idx="7">
                        <c:v>22095.701589999975</c:v>
                      </c:pt>
                      <c:pt idx="8">
                        <c:v>24074.756819999915</c:v>
                      </c:pt>
                      <c:pt idx="9">
                        <c:v>24782.271060000072</c:v>
                      </c:pt>
                      <c:pt idx="10">
                        <c:v>24731.180359999988</c:v>
                      </c:pt>
                      <c:pt idx="11">
                        <c:v>22934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FC9-4D47-AE13-62C32C82E6A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v>2021</c:v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'!$AA$3:$AA$14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'Pág.31-G8 '!$AP$3:$AP$14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15366</c:v>
                      </c:pt>
                      <c:pt idx="1">
                        <c:v>18705</c:v>
                      </c:pt>
                      <c:pt idx="2">
                        <c:v>25173</c:v>
                      </c:pt>
                      <c:pt idx="3">
                        <c:v>25127</c:v>
                      </c:pt>
                      <c:pt idx="4">
                        <c:v>20686</c:v>
                      </c:pt>
                      <c:pt idx="5">
                        <c:v>21879</c:v>
                      </c:pt>
                      <c:pt idx="6">
                        <c:v>27642</c:v>
                      </c:pt>
                      <c:pt idx="7">
                        <c:v>31100</c:v>
                      </c:pt>
                      <c:pt idx="8">
                        <c:v>27879</c:v>
                      </c:pt>
                      <c:pt idx="9">
                        <c:v>26617</c:v>
                      </c:pt>
                      <c:pt idx="10">
                        <c:v>23974</c:v>
                      </c:pt>
                      <c:pt idx="11">
                        <c:v>24324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FC9-4D47-AE13-62C32C82E6A4}"/>
                  </c:ext>
                </c:extLst>
              </c15:ser>
            </c15:filteredBarSeries>
          </c:ext>
        </c:extLst>
      </c:barChart>
      <c:catAx>
        <c:axId val="1712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143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71290624"/>
        <c:crosses val="autoZero"/>
        <c:auto val="1"/>
        <c:lblAlgn val="ctr"/>
        <c:lblOffset val="100"/>
        <c:noMultiLvlLbl val="0"/>
      </c:catAx>
      <c:valAx>
        <c:axId val="171290624"/>
        <c:scaling>
          <c:orientation val="minMax"/>
        </c:scaling>
        <c:delete val="0"/>
        <c:axPos val="l"/>
        <c:majorGridlines>
          <c:spPr>
            <a:ln w="1143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143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71288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1143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ysClr val="window" lastClr="FFFFFF">
          <a:lumMod val="50000"/>
        </a:sys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>
      <c:oddFooter>&amp;C28</c:oddFooter>
    </c:headerFooter>
    <c:pageMargins b="0.74803149606299213" l="0.70866141732283472" r="0.70866141732283472" t="0.74803149606299213" header="0.31496062992125984" footer="0.31496062992125984"/>
    <c:pageSetup orientation="landscape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9. Precios mensuales de novillo vivo en países del Mercosur y Chile.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(USD/Kg vivo)</a:t>
            </a:r>
          </a:p>
        </c:rich>
      </c:tx>
      <c:layout>
        <c:manualLayout>
          <c:xMode val="edge"/>
          <c:yMode val="edge"/>
          <c:x val="0.2649071427318801"/>
          <c:y val="4.7524752475247525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0492397804394719"/>
          <c:y val="0.14401076716016151"/>
          <c:w val="0.86505947892370916"/>
          <c:h val="0.57287671813567043"/>
        </c:manualLayout>
      </c:layout>
      <c:lineChart>
        <c:grouping val="standard"/>
        <c:varyColors val="0"/>
        <c:ser>
          <c:idx val="0"/>
          <c:order val="0"/>
          <c:tx>
            <c:strRef>
              <c:f>'Pág.33-G9  '!$Y$150</c:f>
              <c:strCache>
                <c:ptCount val="1"/>
                <c:pt idx="0">
                  <c:v>Argentina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'Pág.33-G9  '!$X$75:$X$122</c:f>
              <c:strCache>
                <c:ptCount val="48"/>
                <c:pt idx="0">
                  <c:v>Ene 22</c:v>
                </c:pt>
                <c:pt idx="1">
                  <c:v>Feb 22</c:v>
                </c:pt>
                <c:pt idx="2">
                  <c:v>Mar 22</c:v>
                </c:pt>
                <c:pt idx="3">
                  <c:v>Abr 22</c:v>
                </c:pt>
                <c:pt idx="4">
                  <c:v>May 22</c:v>
                </c:pt>
                <c:pt idx="5">
                  <c:v>Jun 22</c:v>
                </c:pt>
                <c:pt idx="6">
                  <c:v>Jul 22</c:v>
                </c:pt>
                <c:pt idx="7">
                  <c:v>Ago 22</c:v>
                </c:pt>
                <c:pt idx="8">
                  <c:v>Sep 22</c:v>
                </c:pt>
                <c:pt idx="9">
                  <c:v>Oct 22</c:v>
                </c:pt>
                <c:pt idx="10">
                  <c:v>Nov 22</c:v>
                </c:pt>
                <c:pt idx="11">
                  <c:v>Dic 22</c:v>
                </c:pt>
                <c:pt idx="12">
                  <c:v>Ene 23</c:v>
                </c:pt>
                <c:pt idx="13">
                  <c:v>Feb 23</c:v>
                </c:pt>
                <c:pt idx="14">
                  <c:v>Mar 23</c:v>
                </c:pt>
                <c:pt idx="15">
                  <c:v>Abr 23</c:v>
                </c:pt>
                <c:pt idx="16">
                  <c:v>May 23</c:v>
                </c:pt>
                <c:pt idx="17">
                  <c:v>Jun 23</c:v>
                </c:pt>
                <c:pt idx="18">
                  <c:v>Jul 23</c:v>
                </c:pt>
                <c:pt idx="19">
                  <c:v>Ago 23</c:v>
                </c:pt>
                <c:pt idx="20">
                  <c:v>Sep 23</c:v>
                </c:pt>
                <c:pt idx="21">
                  <c:v>Oct 23</c:v>
                </c:pt>
                <c:pt idx="22">
                  <c:v>Nov 23</c:v>
                </c:pt>
                <c:pt idx="23">
                  <c:v>Dic 23</c:v>
                </c:pt>
                <c:pt idx="24">
                  <c:v>Ene 24</c:v>
                </c:pt>
                <c:pt idx="25">
                  <c:v>Feb 24</c:v>
                </c:pt>
                <c:pt idx="26">
                  <c:v>Mar 24</c:v>
                </c:pt>
                <c:pt idx="27">
                  <c:v>Abr 24</c:v>
                </c:pt>
                <c:pt idx="28">
                  <c:v>May 24</c:v>
                </c:pt>
                <c:pt idx="29">
                  <c:v>Jun 24</c:v>
                </c:pt>
                <c:pt idx="30">
                  <c:v>Jul 24</c:v>
                </c:pt>
                <c:pt idx="31">
                  <c:v>Ago 24</c:v>
                </c:pt>
                <c:pt idx="32">
                  <c:v>Sep 24</c:v>
                </c:pt>
                <c:pt idx="33">
                  <c:v>Oct 24</c:v>
                </c:pt>
                <c:pt idx="34">
                  <c:v>Nov 24</c:v>
                </c:pt>
                <c:pt idx="35">
                  <c:v>Dic 24</c:v>
                </c:pt>
                <c:pt idx="36">
                  <c:v>Ene 25</c:v>
                </c:pt>
                <c:pt idx="37">
                  <c:v>Feb 25</c:v>
                </c:pt>
                <c:pt idx="38">
                  <c:v>Mar 25</c:v>
                </c:pt>
                <c:pt idx="39">
                  <c:v>Abr 25</c:v>
                </c:pt>
                <c:pt idx="40">
                  <c:v>May 25</c:v>
                </c:pt>
                <c:pt idx="41">
                  <c:v>Jun 25</c:v>
                </c:pt>
                <c:pt idx="42">
                  <c:v>Jul 25</c:v>
                </c:pt>
                <c:pt idx="43">
                  <c:v>Ago 25</c:v>
                </c:pt>
                <c:pt idx="44">
                  <c:v>Sep 25</c:v>
                </c:pt>
                <c:pt idx="45">
                  <c:v>Oct 25</c:v>
                </c:pt>
                <c:pt idx="46">
                  <c:v>Nov 25</c:v>
                </c:pt>
                <c:pt idx="47">
                  <c:v>Dic 25</c:v>
                </c:pt>
              </c:strCache>
            </c:strRef>
          </c:cat>
          <c:val>
            <c:numRef>
              <c:f>'Pág.33-G9  '!$Y$75:$Y$122</c:f>
              <c:numCache>
                <c:formatCode>0.00</c:formatCode>
                <c:ptCount val="48"/>
                <c:pt idx="0">
                  <c:v>2.02</c:v>
                </c:pt>
                <c:pt idx="1">
                  <c:v>2.2599999999999998</c:v>
                </c:pt>
                <c:pt idx="2">
                  <c:v>2.36</c:v>
                </c:pt>
                <c:pt idx="3">
                  <c:v>2.39</c:v>
                </c:pt>
                <c:pt idx="4">
                  <c:v>2.31</c:v>
                </c:pt>
                <c:pt idx="5">
                  <c:v>2.15</c:v>
                </c:pt>
                <c:pt idx="6">
                  <c:v>2.04</c:v>
                </c:pt>
                <c:pt idx="7">
                  <c:v>2.0699999999999998</c:v>
                </c:pt>
                <c:pt idx="8">
                  <c:v>1.92</c:v>
                </c:pt>
                <c:pt idx="9">
                  <c:v>1.75</c:v>
                </c:pt>
                <c:pt idx="10">
                  <c:v>1.63</c:v>
                </c:pt>
                <c:pt idx="11">
                  <c:v>1.6</c:v>
                </c:pt>
                <c:pt idx="12">
                  <c:v>1.752</c:v>
                </c:pt>
                <c:pt idx="13">
                  <c:v>2.2040000000000002</c:v>
                </c:pt>
                <c:pt idx="14">
                  <c:v>2.0860217489762247</c:v>
                </c:pt>
                <c:pt idx="15">
                  <c:v>2.0402769004064085</c:v>
                </c:pt>
                <c:pt idx="16">
                  <c:v>1.8791436537911754</c:v>
                </c:pt>
                <c:pt idx="17">
                  <c:v>1.8057662796158103</c:v>
                </c:pt>
                <c:pt idx="18">
                  <c:v>1.7621693252742063</c:v>
                </c:pt>
                <c:pt idx="19">
                  <c:v>2.108108006052765</c:v>
                </c:pt>
                <c:pt idx="20">
                  <c:v>1.9284009975203515</c:v>
                </c:pt>
                <c:pt idx="21">
                  <c:v>2.3242106703146375</c:v>
                </c:pt>
                <c:pt idx="22">
                  <c:v>2.6438951238390094</c:v>
                </c:pt>
                <c:pt idx="23">
                  <c:v>2.1186160771316378</c:v>
                </c:pt>
                <c:pt idx="24">
                  <c:v>1.7</c:v>
                </c:pt>
                <c:pt idx="25">
                  <c:v>1.9790000000000001</c:v>
                </c:pt>
                <c:pt idx="26">
                  <c:v>1.9610000000000001</c:v>
                </c:pt>
                <c:pt idx="27">
                  <c:v>1.986</c:v>
                </c:pt>
                <c:pt idx="28">
                  <c:v>1.962</c:v>
                </c:pt>
                <c:pt idx="29">
                  <c:v>1.98</c:v>
                </c:pt>
                <c:pt idx="30">
                  <c:v>2.0569999999999999</c:v>
                </c:pt>
                <c:pt idx="31">
                  <c:v>2.032</c:v>
                </c:pt>
                <c:pt idx="32">
                  <c:v>1.9079999999999999</c:v>
                </c:pt>
                <c:pt idx="33">
                  <c:v>1.899</c:v>
                </c:pt>
                <c:pt idx="34">
                  <c:v>1.9710000000000001</c:v>
                </c:pt>
                <c:pt idx="35">
                  <c:v>2.1760000000000002</c:v>
                </c:pt>
                <c:pt idx="36">
                  <c:v>2.1150000000000002</c:v>
                </c:pt>
                <c:pt idx="37" formatCode="0.000">
                  <c:v>2.3959999999999999</c:v>
                </c:pt>
                <c:pt idx="38" formatCode="0.000">
                  <c:v>2.4590000000000001</c:v>
                </c:pt>
                <c:pt idx="39" formatCode="0.000">
                  <c:v>2.4380000000000002</c:v>
                </c:pt>
                <c:pt idx="40" formatCode="0.000">
                  <c:v>2.4049999999999998</c:v>
                </c:pt>
                <c:pt idx="41" formatCode="0.000">
                  <c:v>2.3580000000000001</c:v>
                </c:pt>
                <c:pt idx="42" formatCode="0.000">
                  <c:v>2.2759999999999998</c:v>
                </c:pt>
                <c:pt idx="43" formatCode="0.000">
                  <c:v>2.258</c:v>
                </c:pt>
                <c:pt idx="44" formatCode="0.000">
                  <c:v>2.2091871774322809</c:v>
                </c:pt>
                <c:pt idx="45" formatCode="General">
                  <c:v>2.2240000000000002</c:v>
                </c:pt>
                <c:pt idx="46" formatCode="General">
                  <c:v>2.6539999999999999</c:v>
                </c:pt>
                <c:pt idx="47" formatCode="General">
                  <c:v>2.7759999999999998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C-4463-A0BB-C2459A641963}"/>
            </c:ext>
          </c:extLst>
        </c:ser>
        <c:ser>
          <c:idx val="2"/>
          <c:order val="1"/>
          <c:tx>
            <c:strRef>
              <c:f>'Pág.33-G9  '!$AA$150</c:f>
              <c:strCache>
                <c:ptCount val="1"/>
                <c:pt idx="0">
                  <c:v>Brasil São Paulo</c:v>
                </c:pt>
              </c:strCache>
            </c:strRef>
          </c:tx>
          <c:marker>
            <c:symbol val="none"/>
          </c:marker>
          <c:cat>
            <c:strRef>
              <c:f>'Pág.33-G9  '!$X$75:$X$122</c:f>
              <c:strCache>
                <c:ptCount val="48"/>
                <c:pt idx="0">
                  <c:v>Ene 22</c:v>
                </c:pt>
                <c:pt idx="1">
                  <c:v>Feb 22</c:v>
                </c:pt>
                <c:pt idx="2">
                  <c:v>Mar 22</c:v>
                </c:pt>
                <c:pt idx="3">
                  <c:v>Abr 22</c:v>
                </c:pt>
                <c:pt idx="4">
                  <c:v>May 22</c:v>
                </c:pt>
                <c:pt idx="5">
                  <c:v>Jun 22</c:v>
                </c:pt>
                <c:pt idx="6">
                  <c:v>Jul 22</c:v>
                </c:pt>
                <c:pt idx="7">
                  <c:v>Ago 22</c:v>
                </c:pt>
                <c:pt idx="8">
                  <c:v>Sep 22</c:v>
                </c:pt>
                <c:pt idx="9">
                  <c:v>Oct 22</c:v>
                </c:pt>
                <c:pt idx="10">
                  <c:v>Nov 22</c:v>
                </c:pt>
                <c:pt idx="11">
                  <c:v>Dic 22</c:v>
                </c:pt>
                <c:pt idx="12">
                  <c:v>Ene 23</c:v>
                </c:pt>
                <c:pt idx="13">
                  <c:v>Feb 23</c:v>
                </c:pt>
                <c:pt idx="14">
                  <c:v>Mar 23</c:v>
                </c:pt>
                <c:pt idx="15">
                  <c:v>Abr 23</c:v>
                </c:pt>
                <c:pt idx="16">
                  <c:v>May 23</c:v>
                </c:pt>
                <c:pt idx="17">
                  <c:v>Jun 23</c:v>
                </c:pt>
                <c:pt idx="18">
                  <c:v>Jul 23</c:v>
                </c:pt>
                <c:pt idx="19">
                  <c:v>Ago 23</c:v>
                </c:pt>
                <c:pt idx="20">
                  <c:v>Sep 23</c:v>
                </c:pt>
                <c:pt idx="21">
                  <c:v>Oct 23</c:v>
                </c:pt>
                <c:pt idx="22">
                  <c:v>Nov 23</c:v>
                </c:pt>
                <c:pt idx="23">
                  <c:v>Dic 23</c:v>
                </c:pt>
                <c:pt idx="24">
                  <c:v>Ene 24</c:v>
                </c:pt>
                <c:pt idx="25">
                  <c:v>Feb 24</c:v>
                </c:pt>
                <c:pt idx="26">
                  <c:v>Mar 24</c:v>
                </c:pt>
                <c:pt idx="27">
                  <c:v>Abr 24</c:v>
                </c:pt>
                <c:pt idx="28">
                  <c:v>May 24</c:v>
                </c:pt>
                <c:pt idx="29">
                  <c:v>Jun 24</c:v>
                </c:pt>
                <c:pt idx="30">
                  <c:v>Jul 24</c:v>
                </c:pt>
                <c:pt idx="31">
                  <c:v>Ago 24</c:v>
                </c:pt>
                <c:pt idx="32">
                  <c:v>Sep 24</c:v>
                </c:pt>
                <c:pt idx="33">
                  <c:v>Oct 24</c:v>
                </c:pt>
                <c:pt idx="34">
                  <c:v>Nov 24</c:v>
                </c:pt>
                <c:pt idx="35">
                  <c:v>Dic 24</c:v>
                </c:pt>
                <c:pt idx="36">
                  <c:v>Ene 25</c:v>
                </c:pt>
                <c:pt idx="37">
                  <c:v>Feb 25</c:v>
                </c:pt>
                <c:pt idx="38">
                  <c:v>Mar 25</c:v>
                </c:pt>
                <c:pt idx="39">
                  <c:v>Abr 25</c:v>
                </c:pt>
                <c:pt idx="40">
                  <c:v>May 25</c:v>
                </c:pt>
                <c:pt idx="41">
                  <c:v>Jun 25</c:v>
                </c:pt>
                <c:pt idx="42">
                  <c:v>Jul 25</c:v>
                </c:pt>
                <c:pt idx="43">
                  <c:v>Ago 25</c:v>
                </c:pt>
                <c:pt idx="44">
                  <c:v>Sep 25</c:v>
                </c:pt>
                <c:pt idx="45">
                  <c:v>Oct 25</c:v>
                </c:pt>
                <c:pt idx="46">
                  <c:v>Nov 25</c:v>
                </c:pt>
                <c:pt idx="47">
                  <c:v>Dic 25</c:v>
                </c:pt>
              </c:strCache>
            </c:strRef>
          </c:cat>
          <c:val>
            <c:numRef>
              <c:f>'Pág.33-G9  '!$AA$75:$AA$122</c:f>
              <c:numCache>
                <c:formatCode>0.00</c:formatCode>
                <c:ptCount val="48"/>
                <c:pt idx="0">
                  <c:v>1.99</c:v>
                </c:pt>
                <c:pt idx="1">
                  <c:v>2.12</c:v>
                </c:pt>
                <c:pt idx="2">
                  <c:v>2.23</c:v>
                </c:pt>
                <c:pt idx="3">
                  <c:v>2.19</c:v>
                </c:pt>
                <c:pt idx="4">
                  <c:v>2.04</c:v>
                </c:pt>
                <c:pt idx="5">
                  <c:v>1.96</c:v>
                </c:pt>
                <c:pt idx="6">
                  <c:v>1.91</c:v>
                </c:pt>
                <c:pt idx="7">
                  <c:v>2.0299999999999998</c:v>
                </c:pt>
                <c:pt idx="8">
                  <c:v>1.93</c:v>
                </c:pt>
                <c:pt idx="9">
                  <c:v>1.88</c:v>
                </c:pt>
                <c:pt idx="10">
                  <c:v>1.79</c:v>
                </c:pt>
                <c:pt idx="11">
                  <c:v>1.85</c:v>
                </c:pt>
                <c:pt idx="12">
                  <c:v>1.835</c:v>
                </c:pt>
                <c:pt idx="13">
                  <c:v>1.8620000000000001</c:v>
                </c:pt>
                <c:pt idx="14">
                  <c:v>1.8027681159420297</c:v>
                </c:pt>
                <c:pt idx="15">
                  <c:v>1.8954629629629629</c:v>
                </c:pt>
                <c:pt idx="16">
                  <c:v>1.7639848484848479</c:v>
                </c:pt>
                <c:pt idx="17">
                  <c:v>1.7103492063492063</c:v>
                </c:pt>
                <c:pt idx="18">
                  <c:v>1.7383650793650791</c:v>
                </c:pt>
                <c:pt idx="19">
                  <c:v>1.5154875586438099</c:v>
                </c:pt>
                <c:pt idx="20">
                  <c:v>1.4493263041932851</c:v>
                </c:pt>
                <c:pt idx="21">
                  <c:v>1.5818236888257069</c:v>
                </c:pt>
                <c:pt idx="22">
                  <c:v>1.6144600516242136</c:v>
                </c:pt>
                <c:pt idx="23">
                  <c:v>1.707382207404825</c:v>
                </c:pt>
                <c:pt idx="24">
                  <c:v>1.71</c:v>
                </c:pt>
                <c:pt idx="25">
                  <c:v>1.611</c:v>
                </c:pt>
                <c:pt idx="26">
                  <c:v>1.5720000000000001</c:v>
                </c:pt>
                <c:pt idx="27">
                  <c:v>1.512</c:v>
                </c:pt>
                <c:pt idx="28">
                  <c:v>1.4870000000000001</c:v>
                </c:pt>
                <c:pt idx="29">
                  <c:v>1.3759999999999999</c:v>
                </c:pt>
                <c:pt idx="30">
                  <c:v>1.3919999999999999</c:v>
                </c:pt>
                <c:pt idx="31">
                  <c:v>1.4239999999999999</c:v>
                </c:pt>
                <c:pt idx="32">
                  <c:v>1.55</c:v>
                </c:pt>
                <c:pt idx="33">
                  <c:v>1.8009999999999999</c:v>
                </c:pt>
                <c:pt idx="34">
                  <c:v>1.9610000000000001</c:v>
                </c:pt>
                <c:pt idx="35">
                  <c:v>1.7709999999999999</c:v>
                </c:pt>
                <c:pt idx="36">
                  <c:v>1.8093657293887859</c:v>
                </c:pt>
                <c:pt idx="37" formatCode="0.000">
                  <c:v>1.8625779613845812</c:v>
                </c:pt>
                <c:pt idx="38" formatCode="0.000">
                  <c:v>1.8291142014998381</c:v>
                </c:pt>
                <c:pt idx="39" formatCode="0.000">
                  <c:v>1.8860258142959814</c:v>
                </c:pt>
                <c:pt idx="40" formatCode="0.000">
                  <c:v>1.8348387681150948</c:v>
                </c:pt>
                <c:pt idx="41" formatCode="0.000">
                  <c:v>1.8987683021798827</c:v>
                </c:pt>
                <c:pt idx="42" formatCode="0.000">
                  <c:v>1.8326443011249387</c:v>
                </c:pt>
                <c:pt idx="43" formatCode="0.000">
                  <c:v>1.8799682539682538</c:v>
                </c:pt>
                <c:pt idx="44" formatCode="0.000">
                  <c:v>1.9350000000000001</c:v>
                </c:pt>
                <c:pt idx="45" formatCode="General">
                  <c:v>1.923</c:v>
                </c:pt>
                <c:pt idx="46" formatCode="General">
                  <c:v>2.0110000000000001</c:v>
                </c:pt>
                <c:pt idx="47" formatCode="General">
                  <c:v>1.956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C-4463-A0BB-C2459A641963}"/>
            </c:ext>
          </c:extLst>
        </c:ser>
        <c:ser>
          <c:idx val="3"/>
          <c:order val="2"/>
          <c:tx>
            <c:strRef>
              <c:f>'Pág.33-G9  '!$AB$150</c:f>
              <c:strCache>
                <c:ptCount val="1"/>
                <c:pt idx="0">
                  <c:v>Uruguay</c:v>
                </c:pt>
              </c:strCache>
            </c:strRef>
          </c:tx>
          <c:marker>
            <c:symbol val="none"/>
          </c:marker>
          <c:cat>
            <c:strRef>
              <c:f>'Pág.33-G9  '!$X$75:$X$122</c:f>
              <c:strCache>
                <c:ptCount val="48"/>
                <c:pt idx="0">
                  <c:v>Ene 22</c:v>
                </c:pt>
                <c:pt idx="1">
                  <c:v>Feb 22</c:v>
                </c:pt>
                <c:pt idx="2">
                  <c:v>Mar 22</c:v>
                </c:pt>
                <c:pt idx="3">
                  <c:v>Abr 22</c:v>
                </c:pt>
                <c:pt idx="4">
                  <c:v>May 22</c:v>
                </c:pt>
                <c:pt idx="5">
                  <c:v>Jun 22</c:v>
                </c:pt>
                <c:pt idx="6">
                  <c:v>Jul 22</c:v>
                </c:pt>
                <c:pt idx="7">
                  <c:v>Ago 22</c:v>
                </c:pt>
                <c:pt idx="8">
                  <c:v>Sep 22</c:v>
                </c:pt>
                <c:pt idx="9">
                  <c:v>Oct 22</c:v>
                </c:pt>
                <c:pt idx="10">
                  <c:v>Nov 22</c:v>
                </c:pt>
                <c:pt idx="11">
                  <c:v>Dic 22</c:v>
                </c:pt>
                <c:pt idx="12">
                  <c:v>Ene 23</c:v>
                </c:pt>
                <c:pt idx="13">
                  <c:v>Feb 23</c:v>
                </c:pt>
                <c:pt idx="14">
                  <c:v>Mar 23</c:v>
                </c:pt>
                <c:pt idx="15">
                  <c:v>Abr 23</c:v>
                </c:pt>
                <c:pt idx="16">
                  <c:v>May 23</c:v>
                </c:pt>
                <c:pt idx="17">
                  <c:v>Jun 23</c:v>
                </c:pt>
                <c:pt idx="18">
                  <c:v>Jul 23</c:v>
                </c:pt>
                <c:pt idx="19">
                  <c:v>Ago 23</c:v>
                </c:pt>
                <c:pt idx="20">
                  <c:v>Sep 23</c:v>
                </c:pt>
                <c:pt idx="21">
                  <c:v>Oct 23</c:v>
                </c:pt>
                <c:pt idx="22">
                  <c:v>Nov 23</c:v>
                </c:pt>
                <c:pt idx="23">
                  <c:v>Dic 23</c:v>
                </c:pt>
                <c:pt idx="24">
                  <c:v>Ene 24</c:v>
                </c:pt>
                <c:pt idx="25">
                  <c:v>Feb 24</c:v>
                </c:pt>
                <c:pt idx="26">
                  <c:v>Mar 24</c:v>
                </c:pt>
                <c:pt idx="27">
                  <c:v>Abr 24</c:v>
                </c:pt>
                <c:pt idx="28">
                  <c:v>May 24</c:v>
                </c:pt>
                <c:pt idx="29">
                  <c:v>Jun 24</c:v>
                </c:pt>
                <c:pt idx="30">
                  <c:v>Jul 24</c:v>
                </c:pt>
                <c:pt idx="31">
                  <c:v>Ago 24</c:v>
                </c:pt>
                <c:pt idx="32">
                  <c:v>Sep 24</c:v>
                </c:pt>
                <c:pt idx="33">
                  <c:v>Oct 24</c:v>
                </c:pt>
                <c:pt idx="34">
                  <c:v>Nov 24</c:v>
                </c:pt>
                <c:pt idx="35">
                  <c:v>Dic 24</c:v>
                </c:pt>
                <c:pt idx="36">
                  <c:v>Ene 25</c:v>
                </c:pt>
                <c:pt idx="37">
                  <c:v>Feb 25</c:v>
                </c:pt>
                <c:pt idx="38">
                  <c:v>Mar 25</c:v>
                </c:pt>
                <c:pt idx="39">
                  <c:v>Abr 25</c:v>
                </c:pt>
                <c:pt idx="40">
                  <c:v>May 25</c:v>
                </c:pt>
                <c:pt idx="41">
                  <c:v>Jun 25</c:v>
                </c:pt>
                <c:pt idx="42">
                  <c:v>Jul 25</c:v>
                </c:pt>
                <c:pt idx="43">
                  <c:v>Ago 25</c:v>
                </c:pt>
                <c:pt idx="44">
                  <c:v>Sep 25</c:v>
                </c:pt>
                <c:pt idx="45">
                  <c:v>Oct 25</c:v>
                </c:pt>
                <c:pt idx="46">
                  <c:v>Nov 25</c:v>
                </c:pt>
                <c:pt idx="47">
                  <c:v>Dic 25</c:v>
                </c:pt>
              </c:strCache>
            </c:strRef>
          </c:cat>
          <c:val>
            <c:numRef>
              <c:f>'Pág.33-G9  '!$AB$75:$AB$122</c:f>
              <c:numCache>
                <c:formatCode>0.00</c:formatCode>
                <c:ptCount val="48"/>
                <c:pt idx="0">
                  <c:v>2.41</c:v>
                </c:pt>
                <c:pt idx="1">
                  <c:v>2.63</c:v>
                </c:pt>
                <c:pt idx="2">
                  <c:v>2.75</c:v>
                </c:pt>
                <c:pt idx="3">
                  <c:v>2.89</c:v>
                </c:pt>
                <c:pt idx="4">
                  <c:v>2.97</c:v>
                </c:pt>
                <c:pt idx="5">
                  <c:v>2.98</c:v>
                </c:pt>
                <c:pt idx="6">
                  <c:v>2.98</c:v>
                </c:pt>
                <c:pt idx="7">
                  <c:v>2.98</c:v>
                </c:pt>
                <c:pt idx="8">
                  <c:v>2.78</c:v>
                </c:pt>
                <c:pt idx="9">
                  <c:v>2.2999999999999998</c:v>
                </c:pt>
                <c:pt idx="10">
                  <c:v>2.21</c:v>
                </c:pt>
                <c:pt idx="11">
                  <c:v>2.09</c:v>
                </c:pt>
                <c:pt idx="12">
                  <c:v>1.99</c:v>
                </c:pt>
                <c:pt idx="13">
                  <c:v>2.1339999999999999</c:v>
                </c:pt>
                <c:pt idx="14">
                  <c:v>2.25</c:v>
                </c:pt>
                <c:pt idx="15">
                  <c:v>2.3879999999999999</c:v>
                </c:pt>
                <c:pt idx="16">
                  <c:v>2.4009999999999998</c:v>
                </c:pt>
                <c:pt idx="17">
                  <c:v>2.2959999999999998</c:v>
                </c:pt>
                <c:pt idx="18">
                  <c:v>2.1789999999999998</c:v>
                </c:pt>
                <c:pt idx="19">
                  <c:v>2.181</c:v>
                </c:pt>
                <c:pt idx="20">
                  <c:v>1.9690000000000001</c:v>
                </c:pt>
                <c:pt idx="21">
                  <c:v>1.8705000000000001</c:v>
                </c:pt>
                <c:pt idx="22">
                  <c:v>1.8839999999999999</c:v>
                </c:pt>
                <c:pt idx="23">
                  <c:v>1.8219999999999998</c:v>
                </c:pt>
                <c:pt idx="24">
                  <c:v>1.9530000000000001</c:v>
                </c:pt>
                <c:pt idx="25">
                  <c:v>1.9830000000000001</c:v>
                </c:pt>
                <c:pt idx="26">
                  <c:v>2.0169999999999999</c:v>
                </c:pt>
                <c:pt idx="27">
                  <c:v>2.0179999999999998</c:v>
                </c:pt>
                <c:pt idx="28">
                  <c:v>2.0489999999999999</c:v>
                </c:pt>
                <c:pt idx="29">
                  <c:v>2.08</c:v>
                </c:pt>
                <c:pt idx="30">
                  <c:v>2.1739999999999999</c:v>
                </c:pt>
                <c:pt idx="31">
                  <c:v>2.2519999999999998</c:v>
                </c:pt>
                <c:pt idx="32">
                  <c:v>2.2490000000000001</c:v>
                </c:pt>
                <c:pt idx="33">
                  <c:v>2.2269999999999999</c:v>
                </c:pt>
                <c:pt idx="34">
                  <c:v>2.262</c:v>
                </c:pt>
                <c:pt idx="35">
                  <c:v>2.2639999999999998</c:v>
                </c:pt>
                <c:pt idx="36">
                  <c:v>2.2770000000000001</c:v>
                </c:pt>
                <c:pt idx="37" formatCode="0.000">
                  <c:v>2.3279999999999998</c:v>
                </c:pt>
                <c:pt idx="38" formatCode="0.000">
                  <c:v>2.4420000000000002</c:v>
                </c:pt>
                <c:pt idx="39" formatCode="0.000">
                  <c:v>2.4790000000000001</c:v>
                </c:pt>
                <c:pt idx="40" formatCode="0.000">
                  <c:v>2.528</c:v>
                </c:pt>
                <c:pt idx="41" formatCode="0.000">
                  <c:v>2.653</c:v>
                </c:pt>
                <c:pt idx="42" formatCode="0.000">
                  <c:v>2.7970000000000002</c:v>
                </c:pt>
                <c:pt idx="43" formatCode="0.000">
                  <c:v>2.863</c:v>
                </c:pt>
                <c:pt idx="44" formatCode="0.000">
                  <c:v>2.964</c:v>
                </c:pt>
                <c:pt idx="45" formatCode="General">
                  <c:v>3.0350000000000001</c:v>
                </c:pt>
                <c:pt idx="46" formatCode="General">
                  <c:v>2.9649999999999999</c:v>
                </c:pt>
                <c:pt idx="47" formatCode="General">
                  <c:v>2.9049999999999998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C-4463-A0BB-C2459A641963}"/>
            </c:ext>
          </c:extLst>
        </c:ser>
        <c:ser>
          <c:idx val="4"/>
          <c:order val="3"/>
          <c:tx>
            <c:strRef>
              <c:f>'Pág.33-G9  '!$AC$150</c:f>
              <c:strCache>
                <c:ptCount val="1"/>
                <c:pt idx="0">
                  <c:v>Paraguay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'Pág.33-G9  '!$X$75:$X$122</c:f>
              <c:strCache>
                <c:ptCount val="48"/>
                <c:pt idx="0">
                  <c:v>Ene 22</c:v>
                </c:pt>
                <c:pt idx="1">
                  <c:v>Feb 22</c:v>
                </c:pt>
                <c:pt idx="2">
                  <c:v>Mar 22</c:v>
                </c:pt>
                <c:pt idx="3">
                  <c:v>Abr 22</c:v>
                </c:pt>
                <c:pt idx="4">
                  <c:v>May 22</c:v>
                </c:pt>
                <c:pt idx="5">
                  <c:v>Jun 22</c:v>
                </c:pt>
                <c:pt idx="6">
                  <c:v>Jul 22</c:v>
                </c:pt>
                <c:pt idx="7">
                  <c:v>Ago 22</c:v>
                </c:pt>
                <c:pt idx="8">
                  <c:v>Sep 22</c:v>
                </c:pt>
                <c:pt idx="9">
                  <c:v>Oct 22</c:v>
                </c:pt>
                <c:pt idx="10">
                  <c:v>Nov 22</c:v>
                </c:pt>
                <c:pt idx="11">
                  <c:v>Dic 22</c:v>
                </c:pt>
                <c:pt idx="12">
                  <c:v>Ene 23</c:v>
                </c:pt>
                <c:pt idx="13">
                  <c:v>Feb 23</c:v>
                </c:pt>
                <c:pt idx="14">
                  <c:v>Mar 23</c:v>
                </c:pt>
                <c:pt idx="15">
                  <c:v>Abr 23</c:v>
                </c:pt>
                <c:pt idx="16">
                  <c:v>May 23</c:v>
                </c:pt>
                <c:pt idx="17">
                  <c:v>Jun 23</c:v>
                </c:pt>
                <c:pt idx="18">
                  <c:v>Jul 23</c:v>
                </c:pt>
                <c:pt idx="19">
                  <c:v>Ago 23</c:v>
                </c:pt>
                <c:pt idx="20">
                  <c:v>Sep 23</c:v>
                </c:pt>
                <c:pt idx="21">
                  <c:v>Oct 23</c:v>
                </c:pt>
                <c:pt idx="22">
                  <c:v>Nov 23</c:v>
                </c:pt>
                <c:pt idx="23">
                  <c:v>Dic 23</c:v>
                </c:pt>
                <c:pt idx="24">
                  <c:v>Ene 24</c:v>
                </c:pt>
                <c:pt idx="25">
                  <c:v>Feb 24</c:v>
                </c:pt>
                <c:pt idx="26">
                  <c:v>Mar 24</c:v>
                </c:pt>
                <c:pt idx="27">
                  <c:v>Abr 24</c:v>
                </c:pt>
                <c:pt idx="28">
                  <c:v>May 24</c:v>
                </c:pt>
                <c:pt idx="29">
                  <c:v>Jun 24</c:v>
                </c:pt>
                <c:pt idx="30">
                  <c:v>Jul 24</c:v>
                </c:pt>
                <c:pt idx="31">
                  <c:v>Ago 24</c:v>
                </c:pt>
                <c:pt idx="32">
                  <c:v>Sep 24</c:v>
                </c:pt>
                <c:pt idx="33">
                  <c:v>Oct 24</c:v>
                </c:pt>
                <c:pt idx="34">
                  <c:v>Nov 24</c:v>
                </c:pt>
                <c:pt idx="35">
                  <c:v>Dic 24</c:v>
                </c:pt>
                <c:pt idx="36">
                  <c:v>Ene 25</c:v>
                </c:pt>
                <c:pt idx="37">
                  <c:v>Feb 25</c:v>
                </c:pt>
                <c:pt idx="38">
                  <c:v>Mar 25</c:v>
                </c:pt>
                <c:pt idx="39">
                  <c:v>Abr 25</c:v>
                </c:pt>
                <c:pt idx="40">
                  <c:v>May 25</c:v>
                </c:pt>
                <c:pt idx="41">
                  <c:v>Jun 25</c:v>
                </c:pt>
                <c:pt idx="42">
                  <c:v>Jul 25</c:v>
                </c:pt>
                <c:pt idx="43">
                  <c:v>Ago 25</c:v>
                </c:pt>
                <c:pt idx="44">
                  <c:v>Sep 25</c:v>
                </c:pt>
                <c:pt idx="45">
                  <c:v>Oct 25</c:v>
                </c:pt>
                <c:pt idx="46">
                  <c:v>Nov 25</c:v>
                </c:pt>
                <c:pt idx="47">
                  <c:v>Dic 25</c:v>
                </c:pt>
              </c:strCache>
            </c:strRef>
          </c:cat>
          <c:val>
            <c:numRef>
              <c:f>'Pág.33-G9  '!$AC$75:$AC$122</c:f>
              <c:numCache>
                <c:formatCode>0.00</c:formatCode>
                <c:ptCount val="48"/>
                <c:pt idx="0">
                  <c:v>1.9</c:v>
                </c:pt>
                <c:pt idx="1">
                  <c:v>1.87</c:v>
                </c:pt>
                <c:pt idx="2">
                  <c:v>1.84</c:v>
                </c:pt>
                <c:pt idx="3">
                  <c:v>1.87</c:v>
                </c:pt>
                <c:pt idx="4">
                  <c:v>1.77</c:v>
                </c:pt>
                <c:pt idx="5">
                  <c:v>1.76</c:v>
                </c:pt>
                <c:pt idx="6">
                  <c:v>1.75</c:v>
                </c:pt>
                <c:pt idx="7">
                  <c:v>1.84</c:v>
                </c:pt>
                <c:pt idx="8">
                  <c:v>1.82</c:v>
                </c:pt>
                <c:pt idx="9">
                  <c:v>1.64</c:v>
                </c:pt>
                <c:pt idx="10">
                  <c:v>1.68</c:v>
                </c:pt>
                <c:pt idx="11">
                  <c:v>1.67</c:v>
                </c:pt>
                <c:pt idx="12">
                  <c:v>1.7549999999999999</c:v>
                </c:pt>
                <c:pt idx="13">
                  <c:v>1.8149999999999999</c:v>
                </c:pt>
                <c:pt idx="14">
                  <c:v>1.7922418588596682</c:v>
                </c:pt>
                <c:pt idx="15">
                  <c:v>1.7710063514789971</c:v>
                </c:pt>
                <c:pt idx="16">
                  <c:v>1.746110649690555</c:v>
                </c:pt>
                <c:pt idx="17">
                  <c:v>1.6890302896641758</c:v>
                </c:pt>
                <c:pt idx="18">
                  <c:v>1.8059239765036363</c:v>
                </c:pt>
                <c:pt idx="19">
                  <c:v>1.7669306237806002</c:v>
                </c:pt>
                <c:pt idx="20">
                  <c:v>1.7495228059115411</c:v>
                </c:pt>
                <c:pt idx="21">
                  <c:v>1.717166423729348</c:v>
                </c:pt>
                <c:pt idx="22">
                  <c:v>1.6112226616357337</c:v>
                </c:pt>
                <c:pt idx="23">
                  <c:v>1.7507102487839452</c:v>
                </c:pt>
                <c:pt idx="24">
                  <c:v>1.8260000000000001</c:v>
                </c:pt>
                <c:pt idx="25">
                  <c:v>1.7589999999999999</c:v>
                </c:pt>
                <c:pt idx="26">
                  <c:v>1.7030000000000001</c:v>
                </c:pt>
                <c:pt idx="27">
                  <c:v>1.64</c:v>
                </c:pt>
                <c:pt idx="28">
                  <c:v>1.71</c:v>
                </c:pt>
                <c:pt idx="29">
                  <c:v>1.62</c:v>
                </c:pt>
                <c:pt idx="30">
                  <c:v>1.6419999999999999</c:v>
                </c:pt>
                <c:pt idx="31">
                  <c:v>1.6890000000000001</c:v>
                </c:pt>
                <c:pt idx="32">
                  <c:v>1.663</c:v>
                </c:pt>
                <c:pt idx="33">
                  <c:v>1.774</c:v>
                </c:pt>
                <c:pt idx="34">
                  <c:v>1.883</c:v>
                </c:pt>
                <c:pt idx="35">
                  <c:v>1.782</c:v>
                </c:pt>
                <c:pt idx="36">
                  <c:v>1.8769931470914485</c:v>
                </c:pt>
                <c:pt idx="37" formatCode="0.000">
                  <c:v>1.8905066971264524</c:v>
                </c:pt>
                <c:pt idx="38" formatCode="0.000">
                  <c:v>1.9089620125388675</c:v>
                </c:pt>
                <c:pt idx="39" formatCode="0.000">
                  <c:v>1.9861604643257291</c:v>
                </c:pt>
                <c:pt idx="40" formatCode="0.000">
                  <c:v>2.044475013337316</c:v>
                </c:pt>
                <c:pt idx="41" formatCode="0.000">
                  <c:v>1.8177349939785701</c:v>
                </c:pt>
                <c:pt idx="42" formatCode="0.000">
                  <c:v>1.9537652263161536</c:v>
                </c:pt>
                <c:pt idx="43" formatCode="0.000">
                  <c:v>2.268637897358611</c:v>
                </c:pt>
                <c:pt idx="44" formatCode="0.000">
                  <c:v>2.3260899598875273</c:v>
                </c:pt>
                <c:pt idx="45" formatCode="General">
                  <c:v>2.3650000000000002</c:v>
                </c:pt>
                <c:pt idx="46" formatCode="General">
                  <c:v>2.2999999999999998</c:v>
                </c:pt>
                <c:pt idx="47" formatCode="General">
                  <c:v>2.319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C-4463-A0BB-C2459A641963}"/>
            </c:ext>
          </c:extLst>
        </c:ser>
        <c:ser>
          <c:idx val="5"/>
          <c:order val="4"/>
          <c:tx>
            <c:strRef>
              <c:f>'Pág.33-G9  '!$AD$150</c:f>
              <c:strCache>
                <c:ptCount val="1"/>
                <c:pt idx="0">
                  <c:v>Chile</c:v>
                </c:pt>
              </c:strCache>
            </c:strRef>
          </c:tx>
          <c:marker>
            <c:symbol val="none"/>
          </c:marker>
          <c:cat>
            <c:strRef>
              <c:f>'Pág.33-G9  '!$X$75:$X$122</c:f>
              <c:strCache>
                <c:ptCount val="48"/>
                <c:pt idx="0">
                  <c:v>Ene 22</c:v>
                </c:pt>
                <c:pt idx="1">
                  <c:v>Feb 22</c:v>
                </c:pt>
                <c:pt idx="2">
                  <c:v>Mar 22</c:v>
                </c:pt>
                <c:pt idx="3">
                  <c:v>Abr 22</c:v>
                </c:pt>
                <c:pt idx="4">
                  <c:v>May 22</c:v>
                </c:pt>
                <c:pt idx="5">
                  <c:v>Jun 22</c:v>
                </c:pt>
                <c:pt idx="6">
                  <c:v>Jul 22</c:v>
                </c:pt>
                <c:pt idx="7">
                  <c:v>Ago 22</c:v>
                </c:pt>
                <c:pt idx="8">
                  <c:v>Sep 22</c:v>
                </c:pt>
                <c:pt idx="9">
                  <c:v>Oct 22</c:v>
                </c:pt>
                <c:pt idx="10">
                  <c:v>Nov 22</c:v>
                </c:pt>
                <c:pt idx="11">
                  <c:v>Dic 22</c:v>
                </c:pt>
                <c:pt idx="12">
                  <c:v>Ene 23</c:v>
                </c:pt>
                <c:pt idx="13">
                  <c:v>Feb 23</c:v>
                </c:pt>
                <c:pt idx="14">
                  <c:v>Mar 23</c:v>
                </c:pt>
                <c:pt idx="15">
                  <c:v>Abr 23</c:v>
                </c:pt>
                <c:pt idx="16">
                  <c:v>May 23</c:v>
                </c:pt>
                <c:pt idx="17">
                  <c:v>Jun 23</c:v>
                </c:pt>
                <c:pt idx="18">
                  <c:v>Jul 23</c:v>
                </c:pt>
                <c:pt idx="19">
                  <c:v>Ago 23</c:v>
                </c:pt>
                <c:pt idx="20">
                  <c:v>Sep 23</c:v>
                </c:pt>
                <c:pt idx="21">
                  <c:v>Oct 23</c:v>
                </c:pt>
                <c:pt idx="22">
                  <c:v>Nov 23</c:v>
                </c:pt>
                <c:pt idx="23">
                  <c:v>Dic 23</c:v>
                </c:pt>
                <c:pt idx="24">
                  <c:v>Ene 24</c:v>
                </c:pt>
                <c:pt idx="25">
                  <c:v>Feb 24</c:v>
                </c:pt>
                <c:pt idx="26">
                  <c:v>Mar 24</c:v>
                </c:pt>
                <c:pt idx="27">
                  <c:v>Abr 24</c:v>
                </c:pt>
                <c:pt idx="28">
                  <c:v>May 24</c:v>
                </c:pt>
                <c:pt idx="29">
                  <c:v>Jun 24</c:v>
                </c:pt>
                <c:pt idx="30">
                  <c:v>Jul 24</c:v>
                </c:pt>
                <c:pt idx="31">
                  <c:v>Ago 24</c:v>
                </c:pt>
                <c:pt idx="32">
                  <c:v>Sep 24</c:v>
                </c:pt>
                <c:pt idx="33">
                  <c:v>Oct 24</c:v>
                </c:pt>
                <c:pt idx="34">
                  <c:v>Nov 24</c:v>
                </c:pt>
                <c:pt idx="35">
                  <c:v>Dic 24</c:v>
                </c:pt>
                <c:pt idx="36">
                  <c:v>Ene 25</c:v>
                </c:pt>
                <c:pt idx="37">
                  <c:v>Feb 25</c:v>
                </c:pt>
                <c:pt idx="38">
                  <c:v>Mar 25</c:v>
                </c:pt>
                <c:pt idx="39">
                  <c:v>Abr 25</c:v>
                </c:pt>
                <c:pt idx="40">
                  <c:v>May 25</c:v>
                </c:pt>
                <c:pt idx="41">
                  <c:v>Jun 25</c:v>
                </c:pt>
                <c:pt idx="42">
                  <c:v>Jul 25</c:v>
                </c:pt>
                <c:pt idx="43">
                  <c:v>Ago 25</c:v>
                </c:pt>
                <c:pt idx="44">
                  <c:v>Sep 25</c:v>
                </c:pt>
                <c:pt idx="45">
                  <c:v>Oct 25</c:v>
                </c:pt>
                <c:pt idx="46">
                  <c:v>Nov 25</c:v>
                </c:pt>
                <c:pt idx="47">
                  <c:v>Dic 25</c:v>
                </c:pt>
              </c:strCache>
            </c:strRef>
          </c:cat>
          <c:val>
            <c:numRef>
              <c:f>'Pág.33-G9  '!$AD$75:$AD$122</c:f>
              <c:numCache>
                <c:formatCode>0.00</c:formatCode>
                <c:ptCount val="48"/>
                <c:pt idx="0">
                  <c:v>2.27</c:v>
                </c:pt>
                <c:pt idx="1">
                  <c:v>2.4300000000000002</c:v>
                </c:pt>
                <c:pt idx="2">
                  <c:v>2.56</c:v>
                </c:pt>
                <c:pt idx="3" formatCode="General">
                  <c:v>2.54</c:v>
                </c:pt>
                <c:pt idx="4">
                  <c:v>2.38</c:v>
                </c:pt>
                <c:pt idx="5">
                  <c:v>2.35</c:v>
                </c:pt>
                <c:pt idx="6">
                  <c:v>2.14</c:v>
                </c:pt>
                <c:pt idx="7">
                  <c:v>2.29</c:v>
                </c:pt>
                <c:pt idx="8">
                  <c:v>2.27</c:v>
                </c:pt>
                <c:pt idx="9">
                  <c:v>2.13</c:v>
                </c:pt>
                <c:pt idx="10">
                  <c:v>2.11</c:v>
                </c:pt>
                <c:pt idx="11">
                  <c:v>2.08</c:v>
                </c:pt>
                <c:pt idx="12">
                  <c:v>2.11</c:v>
                </c:pt>
                <c:pt idx="13">
                  <c:v>2.19</c:v>
                </c:pt>
                <c:pt idx="14">
                  <c:v>2.23</c:v>
                </c:pt>
                <c:pt idx="15" formatCode="General">
                  <c:v>2.2999999999999998</c:v>
                </c:pt>
                <c:pt idx="16">
                  <c:v>2.2999999999999998</c:v>
                </c:pt>
                <c:pt idx="17">
                  <c:v>2.33</c:v>
                </c:pt>
                <c:pt idx="18">
                  <c:v>2.33</c:v>
                </c:pt>
                <c:pt idx="19">
                  <c:v>2.23</c:v>
                </c:pt>
                <c:pt idx="20">
                  <c:v>2.27</c:v>
                </c:pt>
                <c:pt idx="21">
                  <c:v>2.11</c:v>
                </c:pt>
                <c:pt idx="22">
                  <c:v>2.17</c:v>
                </c:pt>
                <c:pt idx="23">
                  <c:v>2.13</c:v>
                </c:pt>
                <c:pt idx="24">
                  <c:v>1.97</c:v>
                </c:pt>
                <c:pt idx="25">
                  <c:v>1.85</c:v>
                </c:pt>
                <c:pt idx="26">
                  <c:v>1.85</c:v>
                </c:pt>
                <c:pt idx="27" formatCode="General">
                  <c:v>1.91</c:v>
                </c:pt>
                <c:pt idx="28">
                  <c:v>1.99</c:v>
                </c:pt>
                <c:pt idx="29">
                  <c:v>2.04</c:v>
                </c:pt>
                <c:pt idx="30">
                  <c:v>2.12</c:v>
                </c:pt>
                <c:pt idx="31">
                  <c:v>2.2400000000000002</c:v>
                </c:pt>
                <c:pt idx="32">
                  <c:v>2.31</c:v>
                </c:pt>
                <c:pt idx="33">
                  <c:v>2.34</c:v>
                </c:pt>
                <c:pt idx="34">
                  <c:v>2.23</c:v>
                </c:pt>
                <c:pt idx="35">
                  <c:v>2.13</c:v>
                </c:pt>
                <c:pt idx="36">
                  <c:v>2.0299999999999998</c:v>
                </c:pt>
                <c:pt idx="37">
                  <c:v>2.23</c:v>
                </c:pt>
                <c:pt idx="38">
                  <c:v>2.31</c:v>
                </c:pt>
                <c:pt idx="39">
                  <c:v>2.31</c:v>
                </c:pt>
                <c:pt idx="40">
                  <c:v>2.4300000000000002</c:v>
                </c:pt>
                <c:pt idx="41">
                  <c:v>2.4900000000000002</c:v>
                </c:pt>
                <c:pt idx="42">
                  <c:v>2.64</c:v>
                </c:pt>
                <c:pt idx="43">
                  <c:v>2.76</c:v>
                </c:pt>
                <c:pt idx="44">
                  <c:v>2.91</c:v>
                </c:pt>
                <c:pt idx="45">
                  <c:v>2.98</c:v>
                </c:pt>
                <c:pt idx="46">
                  <c:v>2.8</c:v>
                </c:pt>
                <c:pt idx="47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1C-4463-A0BB-C2459A641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21824"/>
        <c:axId val="171023360"/>
      </c:lineChart>
      <c:catAx>
        <c:axId val="17102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71023360"/>
        <c:crosses val="autoZero"/>
        <c:auto val="1"/>
        <c:lblAlgn val="ctr"/>
        <c:lblOffset val="100"/>
        <c:noMultiLvlLbl val="0"/>
      </c:catAx>
      <c:valAx>
        <c:axId val="171023360"/>
        <c:scaling>
          <c:orientation val="minMax"/>
          <c:max val="3.1"/>
          <c:min val="1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1143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71021824"/>
        <c:crosses val="autoZero"/>
        <c:crossBetween val="between"/>
        <c:majorUnit val="0.1"/>
        <c:minorUnit val="0.1"/>
      </c:valAx>
      <c:spPr>
        <a:ln w="12700"/>
      </c:spPr>
    </c:plotArea>
    <c:legend>
      <c:legendPos val="r"/>
      <c:layout>
        <c:manualLayout>
          <c:xMode val="edge"/>
          <c:yMode val="edge"/>
          <c:x val="0.18486119635936377"/>
          <c:y val="0.79606413554741295"/>
          <c:w val="0.66483208529891447"/>
          <c:h val="0.1108946233205997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ln w="25400">
      <a:solidFill>
        <a:sysClr val="window" lastClr="FFFFFF">
          <a:lumMod val="50000"/>
        </a:sys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0</xdr:rowOff>
    </xdr:from>
    <xdr:to>
      <xdr:col>1</xdr:col>
      <xdr:colOff>381000</xdr:colOff>
      <xdr:row>78</xdr:row>
      <xdr:rowOff>57150</xdr:rowOff>
    </xdr:to>
    <xdr:pic>
      <xdr:nvPicPr>
        <xdr:cNvPr id="2136081" name="Picture 41" descr="pie">
          <a:extLst>
            <a:ext uri="{FF2B5EF4-FFF2-40B4-BE49-F238E27FC236}">
              <a16:creationId xmlns:a16="http://schemas.microsoft.com/office/drawing/2014/main" id="{FCB9EBFD-DCD0-401D-838C-9565C15B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59075"/>
          <a:ext cx="11430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47625</xdr:rowOff>
    </xdr:from>
    <xdr:to>
      <xdr:col>2</xdr:col>
      <xdr:colOff>295275</xdr:colOff>
      <xdr:row>8</xdr:row>
      <xdr:rowOff>57150</xdr:rowOff>
    </xdr:to>
    <xdr:pic>
      <xdr:nvPicPr>
        <xdr:cNvPr id="2136082" name="Picture 2" descr="LOGO_ODEPA">
          <a:extLst>
            <a:ext uri="{FF2B5EF4-FFF2-40B4-BE49-F238E27FC236}">
              <a16:creationId xmlns:a16="http://schemas.microsoft.com/office/drawing/2014/main" id="{9C553C84-793C-4066-86EB-44B57B73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7621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37</xdr:row>
      <xdr:rowOff>57150</xdr:rowOff>
    </xdr:from>
    <xdr:to>
      <xdr:col>2</xdr:col>
      <xdr:colOff>333375</xdr:colOff>
      <xdr:row>37</xdr:row>
      <xdr:rowOff>142875</xdr:rowOff>
    </xdr:to>
    <xdr:pic>
      <xdr:nvPicPr>
        <xdr:cNvPr id="2136083" name="Picture 1" descr="LOGO_FUCOA">
          <a:extLst>
            <a:ext uri="{FF2B5EF4-FFF2-40B4-BE49-F238E27FC236}">
              <a16:creationId xmlns:a16="http://schemas.microsoft.com/office/drawing/2014/main" id="{886EE7ED-3315-40DB-97A7-269F823D9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0" y="7543800"/>
          <a:ext cx="18573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72</xdr:row>
      <xdr:rowOff>57150</xdr:rowOff>
    </xdr:from>
    <xdr:to>
      <xdr:col>7</xdr:col>
      <xdr:colOff>723900</xdr:colOff>
      <xdr:row>79</xdr:row>
      <xdr:rowOff>76200</xdr:rowOff>
    </xdr:to>
    <xdr:pic>
      <xdr:nvPicPr>
        <xdr:cNvPr id="2136084" name="Imagen 1">
          <a:extLst>
            <a:ext uri="{FF2B5EF4-FFF2-40B4-BE49-F238E27FC236}">
              <a16:creationId xmlns:a16="http://schemas.microsoft.com/office/drawing/2014/main" id="{06463998-9791-4ED3-A5CB-6E0C568CB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14544675"/>
          <a:ext cx="48101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0.00969</cdr:x>
      <cdr:y>0.88642</cdr:y>
    </cdr:from>
    <cdr:to>
      <cdr:x>0.43474</cdr:x>
      <cdr:y>0.99243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77010" y="4198163"/>
          <a:ext cx="3706289" cy="490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es-CL" sz="1000" i="0">
              <a:latin typeface="Arial" pitchFamily="34" charset="0"/>
              <a:cs typeface="Arial" pitchFamily="34" charset="0"/>
            </a:rPr>
            <a:t>Fuente</a:t>
          </a:r>
          <a:r>
            <a:rPr lang="es-CL" sz="1000">
              <a:latin typeface="Arial" pitchFamily="34" charset="0"/>
              <a:cs typeface="Arial" pitchFamily="34" charset="0"/>
            </a:rPr>
            <a:t>: elaborado por Odepa con información INE.</a:t>
          </a:r>
        </a:p>
        <a:p xmlns:a="http://schemas.openxmlformats.org/drawingml/2006/main">
          <a:pPr>
            <a:lnSpc>
              <a:spcPts val="1100"/>
            </a:lnSpc>
          </a:pPr>
          <a:r>
            <a:rPr lang="es-CL" sz="1000">
              <a:latin typeface="Arial" pitchFamily="34" charset="0"/>
              <a:cs typeface="Arial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0.07403</cdr:x>
      <cdr:y>0.06911</cdr:y>
    </cdr:from>
    <cdr:to>
      <cdr:x>0.26058</cdr:x>
      <cdr:y>0.11311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476250" y="342900"/>
          <a:ext cx="15049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0.00137</cdr:x>
      <cdr:y>0.21864</cdr:y>
    </cdr:from>
    <cdr:to>
      <cdr:x>0.04483</cdr:x>
      <cdr:y>0.6397</cdr:y>
    </cdr:to>
    <cdr:sp macro="" textlink="">
      <cdr:nvSpPr>
        <cdr:cNvPr id="5" name="4 CuadroTexto"/>
        <cdr:cNvSpPr txBox="1"/>
      </cdr:nvSpPr>
      <cdr:spPr>
        <a:xfrm xmlns:a="http://schemas.openxmlformats.org/drawingml/2006/main" rot="16200000">
          <a:off x="-838830" y="1881169"/>
          <a:ext cx="2025114" cy="314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L" sz="1050">
              <a:latin typeface="Arial" pitchFamily="34" charset="0"/>
              <a:cs typeface="Arial" pitchFamily="34" charset="0"/>
            </a:rPr>
            <a:t>Número de cabezas</a:t>
          </a:r>
        </a:p>
      </cdr:txBody>
    </cdr:sp>
  </cdr:relSizeAnchor>
  <cdr:relSizeAnchor xmlns:cdr="http://schemas.openxmlformats.org/drawingml/2006/chartDrawing">
    <cdr:from>
      <cdr:x>0.74663</cdr:x>
      <cdr:y>0.02193</cdr:y>
    </cdr:from>
    <cdr:to>
      <cdr:x>0.93485</cdr:x>
      <cdr:y>0.15961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591300" y="104775"/>
          <a:ext cx="16668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BD44954-2F65-455E-A5BD-7F2B2CD956F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X9A0T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BB9EFC9-8F33-4BD7-B360-887FA93C64E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X11A0T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0</xdr:col>
      <xdr:colOff>9679781</xdr:colOff>
      <xdr:row>27</xdr:row>
      <xdr:rowOff>114300</xdr:rowOff>
    </xdr:to>
    <xdr:graphicFrame macro="">
      <xdr:nvGraphicFramePr>
        <xdr:cNvPr id="24" name="Chart 1">
          <a:extLst>
            <a:ext uri="{FF2B5EF4-FFF2-40B4-BE49-F238E27FC236}">
              <a16:creationId xmlns:a16="http://schemas.microsoft.com/office/drawing/2014/main" id="{1E0B4ED0-C52B-4933-8441-1B2408FC7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A78518E-7772-4424-A623-13E903A353F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X12A0T</a:t>
          </a:r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0.0223</cdr:x>
      <cdr:y>0.36517</cdr:y>
    </cdr:from>
    <cdr:to>
      <cdr:x>0.06647</cdr:x>
      <cdr:y>0.63598</cdr:y>
    </cdr:to>
    <cdr:sp macro="" textlink="">
      <cdr:nvSpPr>
        <cdr:cNvPr id="3" name="2 CuadroTexto"/>
        <cdr:cNvSpPr txBox="1"/>
      </cdr:nvSpPr>
      <cdr:spPr>
        <a:xfrm xmlns:a="http://schemas.openxmlformats.org/drawingml/2006/main" rot="16200000">
          <a:off x="-203942" y="2128493"/>
          <a:ext cx="1267162" cy="427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L" sz="1000">
              <a:latin typeface="Arial" pitchFamily="34" charset="0"/>
              <a:cs typeface="Arial" pitchFamily="34" charset="0"/>
            </a:rPr>
            <a:t>pesos por kilo vivo</a:t>
          </a:r>
        </a:p>
      </cdr:txBody>
    </cdr:sp>
  </cdr:relSizeAnchor>
  <cdr:relSizeAnchor xmlns:cdr="http://schemas.openxmlformats.org/drawingml/2006/chartDrawing">
    <cdr:from>
      <cdr:x>0.03234</cdr:x>
      <cdr:y>0.93851</cdr:y>
    </cdr:from>
    <cdr:to>
      <cdr:x>0.55022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312063" y="4391440"/>
          <a:ext cx="4996960" cy="287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 i="0">
              <a:latin typeface="Arial" pitchFamily="34" charset="0"/>
              <a:cs typeface="Arial" pitchFamily="34" charset="0"/>
            </a:rPr>
            <a:t>Fuente: </a:t>
          </a:r>
          <a:r>
            <a:rPr lang="es-CL" sz="1000">
              <a:latin typeface="Arial" pitchFamily="34" charset="0"/>
              <a:cs typeface="Arial" pitchFamily="34" charset="0"/>
            </a:rPr>
            <a:t>elaborado por Odepa con información de Afech A.G.</a:t>
          </a:r>
        </a:p>
      </cdr:txBody>
    </cdr:sp>
  </cdr:relSizeAnchor>
  <cdr:relSizeAnchor xmlns:cdr="http://schemas.openxmlformats.org/drawingml/2006/chartDrawing">
    <cdr:from>
      <cdr:x>0.38622</cdr:x>
      <cdr:y>0.02392</cdr:y>
    </cdr:from>
    <cdr:to>
      <cdr:x>0.68856</cdr:x>
      <cdr:y>0.21934</cdr:y>
    </cdr:to>
    <cdr:sp macro="" textlink="">
      <cdr:nvSpPr>
        <cdr:cNvPr id="7" name="CuadroTexto 6">
          <a:extLst xmlns:a="http://schemas.openxmlformats.org/drawingml/2006/main">
            <a:ext uri="{FF2B5EF4-FFF2-40B4-BE49-F238E27FC236}">
              <a16:creationId xmlns:a16="http://schemas.microsoft.com/office/drawing/2014/main" id="{E0C902DF-F194-F69D-8C6E-8208C5DF647F}"/>
            </a:ext>
          </a:extLst>
        </cdr:cNvPr>
        <cdr:cNvSpPr txBox="1"/>
      </cdr:nvSpPr>
      <cdr:spPr>
        <a:xfrm xmlns:a="http://schemas.openxmlformats.org/drawingml/2006/main">
          <a:off x="3738562" y="111919"/>
          <a:ext cx="292655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CL" sz="1000" b="1">
              <a:latin typeface="Arial" panose="020B0604020202020204" pitchFamily="34" charset="0"/>
              <a:cs typeface="Arial" panose="020B0604020202020204" pitchFamily="34" charset="0"/>
            </a:rPr>
            <a:t>Gráfico 4</a:t>
          </a:r>
          <a:br>
            <a:rPr lang="es-CL" sz="1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L" sz="1000" b="1">
              <a:latin typeface="Arial" panose="020B0604020202020204" pitchFamily="34" charset="0"/>
              <a:cs typeface="Arial" panose="020B0604020202020204" pitchFamily="34" charset="0"/>
            </a:rPr>
            <a:t>Precio promedio de novillo gordo</a:t>
          </a:r>
          <a:r>
            <a:rPr lang="es-CL" sz="1000" b="1" baseline="0">
              <a:latin typeface="Arial" panose="020B0604020202020204" pitchFamily="34" charset="0"/>
              <a:cs typeface="Arial" panose="020B0604020202020204" pitchFamily="34" charset="0"/>
            </a:rPr>
            <a:t> a productor en la Región de Los Lagos</a:t>
          </a:r>
          <a:br>
            <a:rPr lang="es-CL" sz="10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L" sz="1000" b="1" baseline="0">
              <a:latin typeface="Arial" panose="020B0604020202020204" pitchFamily="34" charset="0"/>
              <a:cs typeface="Arial" panose="020B0604020202020204" pitchFamily="34" charset="0"/>
            </a:rPr>
            <a:t>(Pesos nominales sin IVA)</a:t>
          </a:r>
          <a:endParaRPr lang="es-CL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0</xdr:col>
      <xdr:colOff>11787187</xdr:colOff>
      <xdr:row>28</xdr:row>
      <xdr:rowOff>142875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4906C2D0-E0EB-4EDC-B644-F3A9D4EF8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D2051AE-5CD7-46AC-BC09-CD33AED8CF1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X13A0T</a:t>
          </a:r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0.00925</cdr:x>
      <cdr:y>0.09392</cdr:y>
    </cdr:from>
    <cdr:to>
      <cdr:x>0.04459</cdr:x>
      <cdr:y>0.81554</cdr:y>
    </cdr:to>
    <cdr:sp macro="" textlink="">
      <cdr:nvSpPr>
        <cdr:cNvPr id="3" name="2 CuadroTexto"/>
        <cdr:cNvSpPr txBox="1"/>
      </cdr:nvSpPr>
      <cdr:spPr>
        <a:xfrm xmlns:a="http://schemas.openxmlformats.org/drawingml/2006/main" rot="16200000">
          <a:off x="-931606" y="2044328"/>
          <a:ext cx="2355379" cy="310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L" sz="1000">
              <a:latin typeface="Arial" pitchFamily="34" charset="0"/>
              <a:cs typeface="Arial" pitchFamily="34" charset="0"/>
            </a:rPr>
            <a:t>pesos por kilo</a:t>
          </a:r>
          <a:r>
            <a:rPr lang="es-CL" sz="1000" baseline="0">
              <a:latin typeface="Arial" pitchFamily="34" charset="0"/>
              <a:cs typeface="Arial" pitchFamily="34" charset="0"/>
            </a:rPr>
            <a:t> vivo</a:t>
          </a:r>
          <a:r>
            <a:rPr lang="es-CL" sz="1000">
              <a:latin typeface="Arial" pitchFamily="34" charset="0"/>
              <a:cs typeface="Arial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0.05904</cdr:x>
      <cdr:y>0.93721</cdr:y>
    </cdr:from>
    <cdr:to>
      <cdr:x>0.62345</cdr:x>
      <cdr:y>0.99951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491802" y="4308346"/>
          <a:ext cx="5696248" cy="292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 b="0" i="0">
              <a:latin typeface="Arial" pitchFamily="34" charset="0"/>
              <a:cs typeface="Arial" pitchFamily="34" charset="0"/>
            </a:rPr>
            <a:t>Fuente</a:t>
          </a:r>
          <a:r>
            <a:rPr lang="es-CL" sz="1000">
              <a:latin typeface="Arial" pitchFamily="34" charset="0"/>
              <a:cs typeface="Arial" pitchFamily="34" charset="0"/>
            </a:rPr>
            <a:t>: elaborado por Odepa con información de Afech A.G.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0</xdr:col>
      <xdr:colOff>6946280</xdr:colOff>
      <xdr:row>28</xdr:row>
      <xdr:rowOff>139390</xdr:rowOff>
    </xdr:to>
    <xdr:graphicFrame macro="">
      <xdr:nvGraphicFramePr>
        <xdr:cNvPr id="15" name="3 Gráfico">
          <a:extLst>
            <a:ext uri="{FF2B5EF4-FFF2-40B4-BE49-F238E27FC236}">
              <a16:creationId xmlns:a16="http://schemas.microsoft.com/office/drawing/2014/main" id="{B161E3B2-965C-407F-8143-A36D5CB8B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6AFA9D5-8217-4197-8E9A-4D0FCF47325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X14A0T</a:t>
          </a: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0.95773</cdr:y>
    </cdr:from>
    <cdr:to>
      <cdr:x>0.57102</cdr:x>
      <cdr:y>0.99528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4591467"/>
          <a:ext cx="3966465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1000" i="0">
              <a:latin typeface="Arial" pitchFamily="34" charset="0"/>
              <a:cs typeface="Arial" pitchFamily="34" charset="0"/>
            </a:rPr>
            <a:t>Fuente: </a:t>
          </a:r>
          <a:r>
            <a:rPr lang="es-CL" sz="1000">
              <a:latin typeface="Arial" pitchFamily="34" charset="0"/>
              <a:cs typeface="Arial" pitchFamily="34" charset="0"/>
            </a:rPr>
            <a:t>elaborado por Odepa con información de Afech A.G.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723900</xdr:colOff>
      <xdr:row>33</xdr:row>
      <xdr:rowOff>114300</xdr:rowOff>
    </xdr:to>
    <xdr:graphicFrame macro="">
      <xdr:nvGraphicFramePr>
        <xdr:cNvPr id="8" name="3 Gráfico">
          <a:extLst>
            <a:ext uri="{FF2B5EF4-FFF2-40B4-BE49-F238E27FC236}">
              <a16:creationId xmlns:a16="http://schemas.microsoft.com/office/drawing/2014/main" id="{1138EE51-312F-4272-AEED-7BD9CF5F1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F34ACC0-ACA9-456B-9DB4-8D1F5097DDA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X15A0T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243121</xdr:colOff>
      <xdr:row>0</xdr:row>
      <xdr:rowOff>40819</xdr:rowOff>
    </xdr:from>
    <xdr:to>
      <xdr:col>7</xdr:col>
      <xdr:colOff>523009</xdr:colOff>
      <xdr:row>46</xdr:row>
      <xdr:rowOff>95249</xdr:rowOff>
    </xdr:to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913FC6E5-D349-4C07-A256-BC19627A1BCB}"/>
            </a:ext>
          </a:extLst>
        </xdr:cNvPr>
        <xdr:cNvSpPr txBox="1"/>
      </xdr:nvSpPr>
      <xdr:spPr>
        <a:xfrm>
          <a:off x="243121" y="40819"/>
          <a:ext cx="5613888" cy="743630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300"/>
            </a:lnSpc>
          </a:pPr>
          <a:endParaRPr lang="es-CL" sz="7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7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10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r>
            <a:rPr lang="es-CL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Introducción</a:t>
          </a:r>
        </a:p>
        <a:p>
          <a:pPr algn="ctr">
            <a:lnSpc>
              <a:spcPts val="300"/>
            </a:lnSpc>
          </a:pPr>
          <a:endParaRPr lang="es-CL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12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lnSpc>
              <a:spcPts val="300"/>
            </a:lnSpc>
          </a:pPr>
          <a:endParaRPr lang="es-CL" sz="10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15000"/>
            </a:lnSpc>
            <a:spcAft>
              <a:spcPts val="1000"/>
            </a:spcAft>
          </a:pP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presente boletín entrega valores de beneficio y producción a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diciembre 2025</a:t>
          </a: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y valores de precio en ferias ganaderas y de comercio exterior hasta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enero</a:t>
          </a: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2026. </a:t>
          </a:r>
        </a:p>
        <a:p>
          <a:pPr algn="just">
            <a:lnSpc>
              <a:spcPct val="115000"/>
            </a:lnSpc>
            <a:spcAft>
              <a:spcPts val="1000"/>
            </a:spcAft>
          </a:pP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Entre enero y diciembre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2025</a:t>
          </a: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el beneficio de ganado bovino muestra se mantuvo estable en relación con igual periodo 2024. El número de cabezas faenadas alcanzó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750.219 </a:t>
          </a: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animales y la producción fue de 196,8</a:t>
          </a:r>
          <a:r>
            <a:rPr lang="es-ES" sz="1100" baseline="0">
              <a:solidFill>
                <a:srgbClr val="FF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mil </a:t>
          </a: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toneladas de carne. </a:t>
          </a:r>
        </a:p>
        <a:p>
          <a:pPr algn="just">
            <a:lnSpc>
              <a:spcPct val="115000"/>
            </a:lnSpc>
            <a:spcAft>
              <a:spcPts val="1000"/>
            </a:spcAft>
          </a:pP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 cuanto a los precios nominales en ferias ganaderas, en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enero 2026</a:t>
          </a: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respecto a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diciembre</a:t>
          </a: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2025,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se observa una baja en todas las categorías de bovinos.</a:t>
          </a:r>
        </a:p>
        <a:p>
          <a:pPr algn="just">
            <a:lnSpc>
              <a:spcPct val="115000"/>
            </a:lnSpc>
            <a:spcAft>
              <a:spcPts val="1000"/>
            </a:spcAft>
          </a:pP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Respecto a las exportaciones de carne bovina, durante enero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2026 el volumen total de los envíos disminuyó -3,1%, con relación a igual periodo 2025, sin embargo, el valor de los envíos aumento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15,9%, con esto el precio promedio de las exportaciones llegó a USD 5.252 por tonelada</a:t>
          </a: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 China permanece como el destino principal de las exportaciones de carne bovina con 51% del valor exportado en 2026. </a:t>
          </a:r>
        </a:p>
        <a:p>
          <a:pPr algn="just">
            <a:lnSpc>
              <a:spcPct val="114000"/>
            </a:lnSpc>
            <a:spcAft>
              <a:spcPts val="1000"/>
            </a:spcAft>
          </a:pPr>
          <a:r>
            <a: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Las importaciones de carne bovina muestran un disminución de 8,3% respecto</a:t>
          </a:r>
          <a:r>
            <a:rPr lang="es-E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 igual periodo 2025 (enero), llegando a 17,1 mil toneladas de carne. Los principales países proveedores de Chile son Brasil (53,8%), Paraguay (32,8%) y Argentina (9,2%). Durante enero, el precio medio de las importaciones aumentó 50,8% en relación con el mismo periodo 2025.</a:t>
          </a:r>
          <a:endParaRPr lang="es-ES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14000"/>
            </a:lnSpc>
            <a:spcAft>
              <a:spcPts val="1000"/>
            </a:spcAft>
          </a:pPr>
          <a:endParaRPr lang="es-ES" sz="1100">
            <a:solidFill>
              <a:schemeClr val="dk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0.06061</cdr:x>
      <cdr:y>0.92399</cdr:y>
    </cdr:from>
    <cdr:to>
      <cdr:x>0.74905</cdr:x>
      <cdr:y>0.98818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378820" y="3950609"/>
          <a:ext cx="6112813" cy="275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1000" i="0">
              <a:latin typeface="Arial" pitchFamily="34" charset="0"/>
              <a:cs typeface="Arial" pitchFamily="34" charset="0"/>
            </a:rPr>
            <a:t>Fuente</a:t>
          </a:r>
          <a:r>
            <a:rPr lang="es-CL" sz="1000">
              <a:latin typeface="Arial" pitchFamily="34" charset="0"/>
              <a:cs typeface="Arial" pitchFamily="34" charset="0"/>
            </a:rPr>
            <a:t>: elaborado</a:t>
          </a:r>
          <a:r>
            <a:rPr lang="es-CL" sz="1000" baseline="0">
              <a:latin typeface="Arial" pitchFamily="34" charset="0"/>
              <a:cs typeface="Arial" pitchFamily="34" charset="0"/>
            </a:rPr>
            <a:t> por Odepa con información de </a:t>
          </a:r>
          <a:r>
            <a:rPr lang="es-CL" sz="1000">
              <a:latin typeface="Arial" pitchFamily="34" charset="0"/>
              <a:cs typeface="Arial" pitchFamily="34" charset="0"/>
            </a:rPr>
            <a:t>Afech A.G.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21D786E-573C-4ED3-82EE-9A566CAFD1A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X17A0T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45F3D83-4CF2-4D55-BD14-5DC0C03C60B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X17A0T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8677275</xdr:colOff>
      <xdr:row>25</xdr:row>
      <xdr:rowOff>154780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9A47E06D-D25D-4B31-9939-9BFDD85BA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0.01442</cdr:x>
      <cdr:y>0.87255</cdr:y>
    </cdr:from>
    <cdr:to>
      <cdr:x>0.54514</cdr:x>
      <cdr:y>0.94977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BF6217D3-036B-4F06-87AA-6D78A7D60AA1}"/>
            </a:ext>
          </a:extLst>
        </cdr:cNvPr>
        <cdr:cNvSpPr txBox="1"/>
      </cdr:nvSpPr>
      <cdr:spPr>
        <a:xfrm xmlns:a="http://schemas.openxmlformats.org/drawingml/2006/main">
          <a:off x="125124" y="3771146"/>
          <a:ext cx="4605203" cy="333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es-CL" sz="1000" i="0">
              <a:latin typeface="Arial" pitchFamily="34" charset="0"/>
              <a:cs typeface="Arial" pitchFamily="34" charset="0"/>
            </a:rPr>
            <a:t>Fuente: </a:t>
          </a:r>
          <a:r>
            <a:rPr lang="es-CL" sz="1000">
              <a:latin typeface="Arial" pitchFamily="34" charset="0"/>
              <a:cs typeface="Arial" pitchFamily="34" charset="0"/>
            </a:rPr>
            <a:t>elaborado por Odepa con datos del Servicio Nacional</a:t>
          </a:r>
          <a:r>
            <a:rPr lang="es-CL" sz="1000" baseline="0">
              <a:latin typeface="Arial" pitchFamily="34" charset="0"/>
              <a:cs typeface="Arial" pitchFamily="34" charset="0"/>
            </a:rPr>
            <a:t> de Aduanas.</a:t>
          </a:r>
        </a:p>
        <a:p xmlns:a="http://schemas.openxmlformats.org/drawingml/2006/main">
          <a:pPr>
            <a:lnSpc>
              <a:spcPts val="1100"/>
            </a:lnSpc>
          </a:pPr>
          <a:r>
            <a:rPr lang="es-CL" sz="1000" baseline="0">
              <a:latin typeface="Arial" pitchFamily="34" charset="0"/>
              <a:cs typeface="Arial" pitchFamily="34" charset="0"/>
            </a:rPr>
            <a:t>Nota: cifras sujetas a actualizaciones.</a:t>
          </a:r>
          <a:endParaRPr lang="es-CL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0</xdr:rowOff>
    </xdr:from>
    <xdr:to>
      <xdr:col>1</xdr:col>
      <xdr:colOff>33867</xdr:colOff>
      <xdr:row>29</xdr:row>
      <xdr:rowOff>114300</xdr:rowOff>
    </xdr:to>
    <xdr:graphicFrame macro="">
      <xdr:nvGraphicFramePr>
        <xdr:cNvPr id="2235397" name="3 Gráfico">
          <a:extLst>
            <a:ext uri="{FF2B5EF4-FFF2-40B4-BE49-F238E27FC236}">
              <a16:creationId xmlns:a16="http://schemas.microsoft.com/office/drawing/2014/main" id="{4E4B1738-EE0C-4C2B-8AF0-829263F02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0.00952</cdr:x>
      <cdr:y>0.95391</cdr:y>
    </cdr:from>
    <cdr:to>
      <cdr:x>0.9401</cdr:x>
      <cdr:y>0.99272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6201" y="4538016"/>
          <a:ext cx="7477144" cy="242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900" i="0">
              <a:latin typeface="Arial" pitchFamily="34" charset="0"/>
              <a:cs typeface="Arial" pitchFamily="34" charset="0"/>
            </a:rPr>
            <a:t>Fuente: </a:t>
          </a:r>
          <a:r>
            <a:rPr lang="es-CL" sz="900">
              <a:latin typeface="Arial" pitchFamily="34" charset="0"/>
              <a:cs typeface="Arial" pitchFamily="34" charset="0"/>
            </a:rPr>
            <a:t>elaborado por Odepa con información del Ministerio de Agroindustria de Argentina</a:t>
          </a:r>
          <a:r>
            <a:rPr lang="es-CL" sz="900" baseline="0">
              <a:latin typeface="Arial" pitchFamily="34" charset="0"/>
              <a:cs typeface="Arial" pitchFamily="34" charset="0"/>
            </a:rPr>
            <a:t> y AFECH A.G</a:t>
          </a:r>
          <a:endParaRPr lang="es-CL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0.01411</cdr:x>
      <cdr:y>0.08648</cdr:y>
    </cdr:from>
    <cdr:to>
      <cdr:x>0.04667</cdr:x>
      <cdr:y>0.96491</cdr:y>
    </cdr:to>
    <cdr:sp macro="" textlink="">
      <cdr:nvSpPr>
        <cdr:cNvPr id="3" name="2 CuadroTexto"/>
        <cdr:cNvSpPr txBox="1"/>
      </cdr:nvSpPr>
      <cdr:spPr>
        <a:xfrm xmlns:a="http://schemas.openxmlformats.org/drawingml/2006/main" rot="16200000">
          <a:off x="-1598350" y="2427239"/>
          <a:ext cx="3713889" cy="280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L" sz="900">
              <a:latin typeface="Arial" pitchFamily="34" charset="0"/>
              <a:cs typeface="Arial" pitchFamily="34" charset="0"/>
            </a:rPr>
            <a:t>US$/kilo</a:t>
          </a:r>
          <a:r>
            <a:rPr lang="es-CL" sz="900" baseline="0">
              <a:latin typeface="Arial" pitchFamily="34" charset="0"/>
              <a:cs typeface="Arial" pitchFamily="34" charset="0"/>
            </a:rPr>
            <a:t> vivo</a:t>
          </a:r>
          <a:endParaRPr lang="es-CL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2080AE7-B579-4F5B-9E16-D918F0B4E1A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B37FC4-858B-48CF-AF1B-814A846E519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118AAA6-3849-41BC-82AA-41A5123D20F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1726405</xdr:colOff>
      <xdr:row>27</xdr:row>
      <xdr:rowOff>130968</xdr:rowOff>
    </xdr:to>
    <xdr:graphicFrame macro="">
      <xdr:nvGraphicFramePr>
        <xdr:cNvPr id="61" name="Gráfico 3">
          <a:extLst>
            <a:ext uri="{FF2B5EF4-FFF2-40B4-BE49-F238E27FC236}">
              <a16:creationId xmlns:a16="http://schemas.microsoft.com/office/drawing/2014/main" id="{95D5C895-8978-4CC5-BA27-AA8A0155D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9B9584A-71EB-4F1D-9432-86FCD8E3809A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X6A0T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21166</xdr:rowOff>
    </xdr:from>
    <xdr:to>
      <xdr:col>0</xdr:col>
      <xdr:colOff>8032750</xdr:colOff>
      <xdr:row>26</xdr:row>
      <xdr:rowOff>141816</xdr:rowOff>
    </xdr:to>
    <xdr:graphicFrame macro="">
      <xdr:nvGraphicFramePr>
        <xdr:cNvPr id="11" name="1 Gráfico">
          <a:extLst>
            <a:ext uri="{FF2B5EF4-FFF2-40B4-BE49-F238E27FC236}">
              <a16:creationId xmlns:a16="http://schemas.microsoft.com/office/drawing/2014/main" id="{A610B88A-1745-4545-8219-0B896FDBD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382906</xdr:colOff>
      <xdr:row>5</xdr:row>
      <xdr:rowOff>60325</xdr:rowOff>
    </xdr:from>
    <xdr:to>
      <xdr:col>0</xdr:col>
      <xdr:colOff>599775</xdr:colOff>
      <xdr:row>19</xdr:row>
      <xdr:rowOff>19009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B53372C-1A97-4685-89AB-5242BF2E3261}"/>
            </a:ext>
          </a:extLst>
        </xdr:cNvPr>
        <xdr:cNvSpPr txBox="1"/>
      </xdr:nvSpPr>
      <xdr:spPr>
        <a:xfrm rot="16200000">
          <a:off x="-475977" y="1825353"/>
          <a:ext cx="2171701" cy="26724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L" sz="1000">
              <a:latin typeface="Arial" pitchFamily="34" charset="0"/>
              <a:cs typeface="Arial" pitchFamily="34" charset="0"/>
            </a:rPr>
            <a:t> Promedio kilos vara por animal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43F8A01-6036-4B4F-94A0-D651EE4A69A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0.04937</cdr:x>
      <cdr:y>0.9146</cdr:y>
    </cdr:from>
    <cdr:to>
      <cdr:x>0.55428</cdr:x>
      <cdr:y>0.93927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306270" y="3956347"/>
          <a:ext cx="4023068" cy="176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>
            <a:lnSpc>
              <a:spcPts val="900"/>
            </a:lnSpc>
          </a:pPr>
          <a:r>
            <a:rPr lang="es-CL" sz="1000" b="0" i="0">
              <a:latin typeface="Arial" pitchFamily="34" charset="0"/>
              <a:cs typeface="Arial" pitchFamily="34" charset="0"/>
            </a:rPr>
            <a:t>Fuente: elaborado por Odepa con información INE.</a:t>
          </a:r>
        </a:p>
        <a:p xmlns:a="http://schemas.openxmlformats.org/drawingml/2006/main">
          <a:r>
            <a:rPr lang="es-CL" sz="1000" b="0" i="0">
              <a:latin typeface="Arial" pitchFamily="34" charset="0"/>
              <a:cs typeface="Arial" pitchFamily="34" charset="0"/>
            </a:rPr>
            <a:t>Nota:</a:t>
          </a:r>
          <a:r>
            <a:rPr lang="es-CL" sz="1000" b="0" i="0" baseline="0">
              <a:latin typeface="Arial" pitchFamily="34" charset="0"/>
              <a:cs typeface="Arial" pitchFamily="34" charset="0"/>
            </a:rPr>
            <a:t> (p) indica cifras provisorias. </a:t>
          </a:r>
          <a:endParaRPr lang="es-CL" sz="1000" b="0" i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59531</xdr:colOff>
      <xdr:row>0</xdr:row>
      <xdr:rowOff>54769</xdr:rowOff>
    </xdr:from>
    <xdr:to>
      <xdr:col>2</xdr:col>
      <xdr:colOff>6086</xdr:colOff>
      <xdr:row>30</xdr:row>
      <xdr:rowOff>73820</xdr:rowOff>
    </xdr:to>
    <xdr:graphicFrame macro="">
      <xdr:nvGraphicFramePr>
        <xdr:cNvPr id="18" name="1 Gráfico">
          <a:extLst>
            <a:ext uri="{FF2B5EF4-FFF2-40B4-BE49-F238E27FC236}">
              <a16:creationId xmlns:a16="http://schemas.microsoft.com/office/drawing/2014/main" id="{D94B9923-DD54-451D-AEED-0096200526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49D523-D869-42D7-A8A5-2FF46DA8FE9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CL" sz="100">
              <a:latin typeface="ZWAdobeF" pitchFamily="2" charset="0"/>
            </a:rPr>
            <a:t>X8A0T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pulento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o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pulento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80000"/>
              </a:schemeClr>
              <a:schemeClr val="phClr">
                <a:tint val="500"/>
                <a:satMod val="150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F0"/>
    <pageSetUpPr fitToPage="1"/>
  </sheetPr>
  <dimension ref="A1:H80"/>
  <sheetViews>
    <sheetView view="pageBreakPreview" topLeftCell="A55" zoomScaleNormal="100" zoomScaleSheetLayoutView="100" workbookViewId="0">
      <selection activeCell="I87" sqref="I87"/>
    </sheetView>
  </sheetViews>
  <sheetFormatPr baseColWidth="10" defaultColWidth="11.42578125" defaultRowHeight="15.75" customHeight="1"/>
  <cols>
    <col min="1" max="5" width="11.42578125" style="2" customWidth="1"/>
    <col min="6" max="6" width="13" style="2" customWidth="1"/>
    <col min="7" max="7" width="11.42578125" style="2" customWidth="1"/>
    <col min="8" max="8" width="14" style="2" customWidth="1"/>
    <col min="10" max="10" width="78.28515625" customWidth="1"/>
  </cols>
  <sheetData>
    <row r="1" spans="1:7" ht="15.75" customHeight="1">
      <c r="A1" s="6"/>
      <c r="B1" s="7"/>
      <c r="C1" s="7"/>
      <c r="D1" s="7"/>
      <c r="E1" s="7"/>
      <c r="F1" s="7"/>
      <c r="G1" s="7"/>
    </row>
    <row r="2" spans="1:7" ht="15.75" customHeight="1">
      <c r="A2" s="7"/>
      <c r="B2" s="7"/>
      <c r="C2" s="7"/>
      <c r="D2" s="7"/>
      <c r="E2" s="7"/>
      <c r="F2" s="7"/>
      <c r="G2" s="7"/>
    </row>
    <row r="3" spans="1:7" ht="15.75" customHeight="1">
      <c r="A3" s="6"/>
      <c r="B3" s="7"/>
      <c r="C3" s="7"/>
      <c r="D3" s="7"/>
      <c r="E3" s="7"/>
      <c r="F3" s="7"/>
      <c r="G3" s="7"/>
    </row>
    <row r="4" spans="1:7" ht="15.75" customHeight="1">
      <c r="A4" s="7"/>
      <c r="B4" s="7"/>
      <c r="C4" s="7"/>
      <c r="D4" s="516"/>
      <c r="E4" s="7"/>
      <c r="F4" s="7"/>
      <c r="G4" s="7"/>
    </row>
    <row r="5" spans="1:7" ht="15.75" customHeight="1">
      <c r="A5" s="6"/>
      <c r="B5" s="7"/>
      <c r="C5" s="7"/>
      <c r="D5" s="8"/>
      <c r="E5" s="7"/>
      <c r="F5" s="7"/>
      <c r="G5" s="7"/>
    </row>
    <row r="6" spans="1:7" ht="15.75" customHeight="1">
      <c r="A6" s="6"/>
      <c r="B6" s="7"/>
      <c r="C6" s="7"/>
      <c r="D6" s="7"/>
      <c r="E6" s="7"/>
      <c r="F6" s="7"/>
      <c r="G6" s="7"/>
    </row>
    <row r="7" spans="1:7" ht="15.75" customHeight="1">
      <c r="A7" s="6"/>
      <c r="B7" s="7"/>
      <c r="C7" s="7"/>
      <c r="D7" s="7"/>
      <c r="E7" s="7"/>
      <c r="F7" s="7"/>
      <c r="G7" s="7"/>
    </row>
    <row r="8" spans="1:7" ht="15.75" customHeight="1">
      <c r="A8" s="7"/>
      <c r="B8" s="7"/>
      <c r="C8" s="7"/>
      <c r="D8" s="516"/>
      <c r="E8" s="7"/>
      <c r="F8" s="7"/>
      <c r="G8" s="7"/>
    </row>
    <row r="9" spans="1:7" ht="15.75" customHeight="1">
      <c r="A9" s="9"/>
      <c r="B9" s="7"/>
      <c r="C9" s="7"/>
      <c r="D9" s="7"/>
      <c r="E9" s="7"/>
      <c r="F9" s="7"/>
      <c r="G9" s="7"/>
    </row>
    <row r="10" spans="1:7" ht="15.75" customHeight="1">
      <c r="A10" s="6"/>
      <c r="B10" s="7"/>
      <c r="C10" s="7"/>
      <c r="D10" s="7"/>
      <c r="E10" s="7"/>
      <c r="F10" s="7"/>
      <c r="G10" s="7"/>
    </row>
    <row r="11" spans="1:7" ht="15.75" customHeight="1">
      <c r="A11" s="6"/>
      <c r="B11" s="7"/>
      <c r="C11" s="7"/>
      <c r="D11" s="7"/>
      <c r="E11" s="7"/>
      <c r="F11" s="7"/>
      <c r="G11" s="7"/>
    </row>
    <row r="12" spans="1:7" ht="15.75" customHeight="1">
      <c r="A12" s="6"/>
      <c r="B12" s="7"/>
      <c r="C12" s="7"/>
      <c r="D12" s="7"/>
      <c r="E12" s="7"/>
      <c r="F12" s="7"/>
      <c r="G12" s="7"/>
    </row>
    <row r="13" spans="1:7" ht="18" customHeight="1">
      <c r="A13" s="7"/>
      <c r="B13" s="7"/>
    </row>
    <row r="14" spans="1:7" ht="18" customHeight="1">
      <c r="A14" s="7"/>
      <c r="B14" s="7"/>
      <c r="C14" s="840" t="s">
        <v>0</v>
      </c>
      <c r="D14" s="840"/>
      <c r="E14" s="840"/>
      <c r="F14" s="840"/>
      <c r="G14" s="840"/>
    </row>
    <row r="15" spans="1:7" ht="18" customHeight="1">
      <c r="A15" s="7"/>
      <c r="B15" s="7"/>
      <c r="C15" s="840"/>
      <c r="D15" s="840"/>
      <c r="E15" s="840"/>
      <c r="F15" s="840"/>
      <c r="G15" s="840"/>
    </row>
    <row r="16" spans="1:7" ht="15.75" customHeight="1">
      <c r="A16" s="7"/>
      <c r="B16" s="7"/>
      <c r="C16" s="7"/>
      <c r="D16" s="517"/>
      <c r="E16" s="7"/>
      <c r="F16" s="7"/>
      <c r="G16" s="7"/>
    </row>
    <row r="17" spans="1:8" ht="15.75" customHeight="1">
      <c r="A17" s="7"/>
      <c r="B17" s="7"/>
      <c r="C17" s="66"/>
      <c r="D17" s="67"/>
      <c r="E17" s="67"/>
      <c r="F17" s="67"/>
      <c r="G17" s="67"/>
      <c r="H17" s="67"/>
    </row>
    <row r="18" spans="1:8" ht="15.75" customHeight="1">
      <c r="A18" s="7"/>
      <c r="B18" s="7"/>
      <c r="C18" s="841"/>
      <c r="D18" s="841"/>
      <c r="E18" s="841"/>
      <c r="F18" s="841"/>
      <c r="G18" s="841"/>
    </row>
    <row r="19" spans="1:8" ht="15.75" customHeight="1">
      <c r="A19" s="7"/>
      <c r="B19" s="7"/>
    </row>
    <row r="20" spans="1:8" ht="15.75" customHeight="1">
      <c r="A20" s="7"/>
      <c r="B20" s="7"/>
    </row>
    <row r="21" spans="1:8" ht="15.75" customHeight="1">
      <c r="A21" s="7"/>
      <c r="B21" s="7"/>
    </row>
    <row r="22" spans="1:8" ht="15.75" customHeight="1">
      <c r="A22" s="6"/>
      <c r="B22" s="7"/>
    </row>
    <row r="23" spans="1:8" ht="15.75" customHeight="1">
      <c r="A23" s="6"/>
      <c r="B23" s="7"/>
      <c r="C23" s="7"/>
      <c r="D23" s="516"/>
      <c r="E23" s="7"/>
      <c r="F23" s="7"/>
      <c r="G23" s="7"/>
    </row>
    <row r="24" spans="1:8" ht="15.75" customHeight="1">
      <c r="A24" s="6"/>
      <c r="B24" s="7"/>
      <c r="C24" s="7"/>
      <c r="D24" s="517"/>
      <c r="E24" s="7"/>
      <c r="F24" s="7"/>
      <c r="G24" s="7"/>
    </row>
    <row r="25" spans="1:8" ht="15.75" customHeight="1">
      <c r="A25" s="6"/>
      <c r="B25" s="7"/>
      <c r="C25" s="7"/>
      <c r="D25" s="7"/>
      <c r="E25" s="7"/>
      <c r="F25" s="7"/>
      <c r="G25" s="7"/>
    </row>
    <row r="26" spans="1:8" ht="15.75" customHeight="1">
      <c r="A26" s="6"/>
      <c r="B26" s="7"/>
      <c r="C26" s="7"/>
      <c r="D26" s="7"/>
      <c r="E26" s="7"/>
      <c r="F26" s="7"/>
      <c r="G26" s="7"/>
    </row>
    <row r="27" spans="1:8" ht="15.75" customHeight="1">
      <c r="A27" s="6"/>
      <c r="B27" s="7"/>
      <c r="C27" s="7"/>
      <c r="D27" s="7"/>
      <c r="E27" s="7"/>
      <c r="F27" s="7"/>
      <c r="G27" s="7"/>
    </row>
    <row r="28" spans="1:8" ht="15.75" customHeight="1">
      <c r="A28" s="6"/>
      <c r="B28" s="7"/>
      <c r="C28" s="7"/>
      <c r="D28" s="516"/>
      <c r="E28" s="7"/>
      <c r="F28" s="7"/>
      <c r="G28" s="7"/>
    </row>
    <row r="29" spans="1:8" ht="15.75" customHeight="1">
      <c r="A29" s="6"/>
      <c r="B29" s="7"/>
      <c r="C29" s="7"/>
      <c r="D29" s="7"/>
      <c r="E29" s="7"/>
      <c r="F29" s="7"/>
      <c r="G29" s="7"/>
    </row>
    <row r="30" spans="1:8" ht="15.75" customHeight="1">
      <c r="A30" s="6"/>
      <c r="B30" s="7"/>
      <c r="C30" s="7"/>
      <c r="D30" s="7"/>
      <c r="E30" s="7"/>
      <c r="F30" s="7"/>
      <c r="G30" s="7"/>
    </row>
    <row r="31" spans="1:8" ht="15.75" customHeight="1">
      <c r="A31" s="6"/>
      <c r="B31" s="7"/>
      <c r="C31" s="7"/>
      <c r="D31" s="7"/>
      <c r="E31" s="7"/>
      <c r="F31" s="7"/>
      <c r="G31" s="7"/>
    </row>
    <row r="32" spans="1:8" ht="15.75" customHeight="1">
      <c r="A32" s="6"/>
      <c r="B32" s="7"/>
      <c r="C32" s="7"/>
      <c r="D32" s="7"/>
      <c r="E32" s="7"/>
      <c r="F32" s="7"/>
      <c r="G32" s="7"/>
    </row>
    <row r="33" spans="1:8" ht="15.75" customHeight="1">
      <c r="F33" s="7"/>
      <c r="G33" s="7"/>
    </row>
    <row r="34" spans="1:8" ht="15.75" customHeight="1">
      <c r="F34" s="7"/>
      <c r="G34" s="7"/>
    </row>
    <row r="35" spans="1:8" ht="15.75" customHeight="1">
      <c r="A35" s="6"/>
      <c r="B35" s="7"/>
      <c r="C35" s="7"/>
      <c r="D35" s="7"/>
      <c r="E35" s="7"/>
      <c r="F35" s="7"/>
      <c r="G35" s="7"/>
    </row>
    <row r="36" spans="1:8" ht="15.75" customHeight="1">
      <c r="A36" s="6"/>
      <c r="B36" s="7"/>
      <c r="C36" s="7"/>
      <c r="D36" s="7"/>
      <c r="E36" s="7"/>
      <c r="F36" s="7"/>
      <c r="G36" s="7"/>
    </row>
    <row r="37" spans="1:8" ht="15.75" customHeight="1">
      <c r="A37" s="6"/>
      <c r="B37" s="7"/>
      <c r="C37" s="7"/>
      <c r="D37" s="7"/>
      <c r="E37" s="7"/>
      <c r="F37" s="7"/>
      <c r="G37" s="7"/>
    </row>
    <row r="38" spans="1:8" ht="15.75" customHeight="1">
      <c r="C38" s="87"/>
      <c r="D38" s="844" t="s">
        <v>507</v>
      </c>
      <c r="E38" s="845"/>
      <c r="F38" s="87"/>
      <c r="G38" s="7"/>
    </row>
    <row r="44" spans="1:8" ht="15.75" customHeight="1">
      <c r="A44" s="836" t="s">
        <v>1</v>
      </c>
      <c r="B44" s="836"/>
      <c r="C44" s="836"/>
      <c r="D44" s="836"/>
      <c r="E44" s="836"/>
      <c r="F44" s="836"/>
      <c r="G44" s="836"/>
      <c r="H44" s="836"/>
    </row>
    <row r="45" spans="1:8" ht="15.75" customHeight="1">
      <c r="A45" s="77" t="s">
        <v>2</v>
      </c>
      <c r="B45" s="843" t="s">
        <v>508</v>
      </c>
      <c r="C45" s="843"/>
      <c r="D45" s="843"/>
      <c r="E45" s="843"/>
      <c r="F45" s="843"/>
      <c r="G45" s="843"/>
      <c r="H45" s="8"/>
    </row>
    <row r="46" spans="1:8" ht="15.75" customHeight="1">
      <c r="A46" s="6"/>
      <c r="B46" s="842" t="s">
        <v>509</v>
      </c>
      <c r="C46" s="842"/>
      <c r="D46" s="842"/>
      <c r="E46" s="842"/>
      <c r="F46" s="842"/>
      <c r="G46" s="842"/>
    </row>
    <row r="47" spans="1:8" ht="15.75" customHeight="1">
      <c r="A47" s="6"/>
      <c r="B47" s="7"/>
      <c r="C47" s="7"/>
      <c r="D47" s="7"/>
      <c r="E47" s="7"/>
      <c r="F47" s="7"/>
      <c r="G47" s="7"/>
    </row>
    <row r="48" spans="1:8" ht="15.75" customHeight="1">
      <c r="A48" s="838" t="s">
        <v>3</v>
      </c>
      <c r="B48" s="838"/>
      <c r="C48" s="838"/>
      <c r="D48" s="838"/>
      <c r="E48" s="838"/>
      <c r="F48" s="838"/>
      <c r="G48" s="838"/>
      <c r="H48" s="838"/>
    </row>
    <row r="49" spans="1:8" ht="15.75" customHeight="1">
      <c r="A49" s="838"/>
      <c r="B49" s="838"/>
      <c r="C49" s="838"/>
      <c r="D49" s="838"/>
      <c r="E49" s="838"/>
      <c r="F49" s="838"/>
      <c r="G49" s="838"/>
      <c r="H49" s="838"/>
    </row>
    <row r="50" spans="1:8" ht="15.75" customHeight="1">
      <c r="A50" s="838"/>
      <c r="B50" s="838"/>
      <c r="C50" s="838"/>
      <c r="D50" s="838"/>
      <c r="E50" s="838"/>
      <c r="F50" s="838"/>
      <c r="G50" s="838"/>
      <c r="H50" s="838"/>
    </row>
    <row r="51" spans="1:8" ht="15.75" customHeight="1">
      <c r="A51" s="6"/>
      <c r="B51" s="7"/>
      <c r="C51" s="7"/>
      <c r="D51" s="7"/>
      <c r="E51" s="7"/>
      <c r="F51" s="7"/>
      <c r="G51" s="7"/>
    </row>
    <row r="52" spans="1:8" ht="15.75" customHeight="1">
      <c r="A52" s="6"/>
      <c r="B52" s="7"/>
      <c r="C52" s="7"/>
      <c r="D52" s="7"/>
      <c r="E52" s="7"/>
      <c r="F52" s="7"/>
      <c r="G52" s="7"/>
    </row>
    <row r="53" spans="1:8" ht="15.75" customHeight="1">
      <c r="A53" s="7"/>
      <c r="B53" s="7"/>
      <c r="C53" s="7"/>
      <c r="D53" s="7"/>
      <c r="E53" s="7"/>
      <c r="F53" s="7"/>
      <c r="G53" s="7"/>
    </row>
    <row r="54" spans="1:8" ht="15.75" customHeight="1">
      <c r="A54" s="7"/>
      <c r="B54" s="7"/>
      <c r="C54" s="7"/>
      <c r="D54" s="7"/>
      <c r="E54" s="7"/>
      <c r="F54" s="7"/>
      <c r="G54" s="7"/>
    </row>
    <row r="55" spans="1:8" ht="15.75" customHeight="1">
      <c r="A55" s="837" t="s">
        <v>5</v>
      </c>
      <c r="B55" s="837"/>
      <c r="C55" s="837"/>
      <c r="D55" s="837"/>
      <c r="E55" s="837"/>
      <c r="F55" s="837"/>
      <c r="G55" s="837"/>
      <c r="H55" s="837"/>
    </row>
    <row r="56" spans="1:8" ht="15.75" customHeight="1">
      <c r="A56" s="837" t="s">
        <v>6</v>
      </c>
      <c r="B56" s="837"/>
      <c r="C56" s="837"/>
      <c r="D56" s="837"/>
      <c r="E56" s="837"/>
      <c r="F56" s="837"/>
      <c r="G56" s="837"/>
      <c r="H56" s="837"/>
    </row>
    <row r="57" spans="1:8" ht="15.75" customHeight="1">
      <c r="A57" s="7"/>
      <c r="B57" s="7"/>
      <c r="C57" s="7"/>
      <c r="D57" s="7"/>
      <c r="E57" s="7"/>
      <c r="F57" s="7"/>
      <c r="G57" s="7"/>
    </row>
    <row r="58" spans="1:8" ht="15.75" customHeight="1">
      <c r="A58" s="7"/>
      <c r="B58" s="7"/>
      <c r="C58" s="7"/>
      <c r="D58" s="7"/>
      <c r="E58" s="7"/>
      <c r="F58" s="7"/>
      <c r="G58" s="7"/>
    </row>
    <row r="59" spans="1:8" ht="15.75" customHeight="1">
      <c r="A59" s="7"/>
      <c r="B59" s="7"/>
      <c r="C59" s="7"/>
      <c r="D59" s="7"/>
      <c r="E59" s="7"/>
      <c r="F59" s="7"/>
      <c r="G59" s="7"/>
    </row>
    <row r="60" spans="1:8" ht="15.75" customHeight="1">
      <c r="A60" s="7"/>
      <c r="B60" s="7"/>
      <c r="C60" s="7"/>
      <c r="D60" s="7"/>
      <c r="E60" s="7"/>
      <c r="F60" s="7"/>
      <c r="G60" s="7"/>
    </row>
    <row r="61" spans="1:8" ht="15.75" customHeight="1">
      <c r="A61" s="6"/>
      <c r="B61" s="7"/>
      <c r="C61" s="7"/>
      <c r="D61" s="7"/>
      <c r="E61" s="7"/>
      <c r="F61" s="7"/>
      <c r="G61" s="7"/>
    </row>
    <row r="62" spans="1:8" ht="15.75" customHeight="1">
      <c r="A62" s="838" t="s">
        <v>7</v>
      </c>
      <c r="B62" s="838"/>
      <c r="C62" s="838"/>
      <c r="D62" s="838"/>
      <c r="E62" s="838"/>
      <c r="F62" s="838"/>
      <c r="G62" s="838"/>
      <c r="H62" s="838"/>
    </row>
    <row r="63" spans="1:8" ht="15.75" customHeight="1">
      <c r="A63" s="839" t="s">
        <v>8</v>
      </c>
      <c r="B63" s="839"/>
      <c r="C63" s="839"/>
      <c r="D63" s="839"/>
      <c r="E63" s="839"/>
      <c r="F63" s="839"/>
      <c r="G63" s="839"/>
      <c r="H63" s="839"/>
    </row>
    <row r="64" spans="1:8" ht="15.75" customHeight="1">
      <c r="A64" s="6"/>
      <c r="B64" s="7"/>
      <c r="C64" s="7"/>
      <c r="D64" s="7"/>
      <c r="E64" s="7"/>
      <c r="F64" s="7"/>
      <c r="G64" s="7"/>
    </row>
    <row r="65" spans="1:8" ht="15.75" customHeight="1">
      <c r="A65" s="6"/>
      <c r="B65" s="7"/>
      <c r="C65" s="7"/>
      <c r="D65" s="7"/>
      <c r="E65" s="7"/>
      <c r="F65" s="7"/>
      <c r="G65" s="7"/>
    </row>
    <row r="66" spans="1:8" ht="15.75" customHeight="1">
      <c r="A66" s="6"/>
      <c r="B66" s="7"/>
      <c r="C66" s="7"/>
      <c r="D66" s="7"/>
      <c r="E66" s="7"/>
      <c r="F66" s="7"/>
      <c r="G66" s="7"/>
    </row>
    <row r="67" spans="1:8" ht="15.75" customHeight="1">
      <c r="A67" s="836" t="s">
        <v>9</v>
      </c>
      <c r="B67" s="836"/>
      <c r="C67" s="836"/>
      <c r="D67" s="836"/>
      <c r="E67" s="836"/>
      <c r="F67" s="836"/>
      <c r="G67" s="836"/>
      <c r="H67" s="836"/>
    </row>
    <row r="68" spans="1:8" ht="15.75" customHeight="1">
      <c r="A68" s="6"/>
      <c r="B68" s="7"/>
      <c r="C68" s="7"/>
      <c r="D68" s="7"/>
      <c r="E68" s="7"/>
      <c r="F68" s="7"/>
      <c r="G68" s="7"/>
    </row>
    <row r="69" spans="1:8" ht="15.75" customHeight="1">
      <c r="A69" s="6"/>
      <c r="B69" s="7"/>
      <c r="C69" s="7"/>
      <c r="D69" s="7"/>
      <c r="E69" s="7"/>
      <c r="F69" s="7"/>
      <c r="G69" s="7"/>
    </row>
    <row r="70" spans="1:8" ht="15.75" customHeight="1">
      <c r="A70" s="6"/>
      <c r="B70" s="7"/>
      <c r="C70" s="7"/>
      <c r="D70" s="7"/>
      <c r="E70" s="7"/>
      <c r="F70" s="7"/>
      <c r="G70" s="7"/>
    </row>
    <row r="71" spans="1:8" ht="15.75" customHeight="1">
      <c r="A71" s="6"/>
      <c r="B71" s="7"/>
      <c r="C71" s="7"/>
      <c r="D71" s="7"/>
      <c r="E71" s="7"/>
      <c r="F71" s="7"/>
      <c r="G71" s="7"/>
    </row>
    <row r="72" spans="1:8" ht="15.75" customHeight="1">
      <c r="A72" s="6"/>
      <c r="B72" s="7"/>
      <c r="C72" s="7"/>
      <c r="D72" s="7"/>
      <c r="E72" s="7"/>
      <c r="F72" s="7"/>
      <c r="G72" s="7"/>
    </row>
    <row r="73" spans="1:8" ht="15.75" customHeight="1">
      <c r="A73" s="6"/>
      <c r="B73" s="7"/>
      <c r="C73" s="7"/>
      <c r="D73" s="7"/>
      <c r="E73" s="7"/>
      <c r="F73" s="7"/>
      <c r="G73" s="7"/>
    </row>
    <row r="74" spans="1:8" ht="15.75" customHeight="1">
      <c r="A74" s="6"/>
      <c r="B74" s="7"/>
      <c r="C74" s="7"/>
      <c r="D74" s="7"/>
      <c r="E74" s="7"/>
      <c r="F74" s="7"/>
      <c r="G74" s="7"/>
    </row>
    <row r="75" spans="1:8" ht="11.25" customHeight="1">
      <c r="A75" s="10" t="s">
        <v>10</v>
      </c>
      <c r="B75" s="7"/>
      <c r="C75" s="7"/>
      <c r="D75" s="7"/>
      <c r="E75" s="7"/>
      <c r="F75" s="7"/>
      <c r="G75" s="7"/>
    </row>
    <row r="76" spans="1:8" ht="11.25" customHeight="1">
      <c r="A76" s="10" t="s">
        <v>11</v>
      </c>
      <c r="B76" s="7"/>
      <c r="C76" s="7"/>
      <c r="D76" s="7"/>
      <c r="E76" s="7"/>
      <c r="F76" s="7"/>
      <c r="G76" s="7"/>
    </row>
    <row r="77" spans="1:8" ht="11.25" customHeight="1">
      <c r="A77" s="10" t="s">
        <v>12</v>
      </c>
      <c r="B77" s="7"/>
      <c r="C77" s="10"/>
      <c r="D77" s="11"/>
      <c r="E77" s="7"/>
      <c r="F77" s="7"/>
      <c r="G77" s="7"/>
    </row>
    <row r="78" spans="1:8" ht="11.25" customHeight="1">
      <c r="A78" s="4" t="s">
        <v>13</v>
      </c>
      <c r="B78" s="7"/>
      <c r="C78" s="7"/>
      <c r="D78" s="7"/>
      <c r="E78" s="7"/>
      <c r="F78" s="7"/>
      <c r="G78" s="7"/>
    </row>
    <row r="79" spans="1:8" ht="11.25" customHeight="1">
      <c r="A79" s="7"/>
      <c r="B79" s="7"/>
      <c r="C79" s="7"/>
      <c r="D79" s="7"/>
      <c r="E79" s="7"/>
      <c r="F79" s="7"/>
      <c r="G79" s="7"/>
    </row>
    <row r="80" spans="1:8" ht="15.75" customHeight="1">
      <c r="D80" s="6"/>
    </row>
  </sheetData>
  <mergeCells count="15">
    <mergeCell ref="A67:H67"/>
    <mergeCell ref="A56:H56"/>
    <mergeCell ref="A62:H62"/>
    <mergeCell ref="A63:H63"/>
    <mergeCell ref="C14:G14"/>
    <mergeCell ref="C15:G15"/>
    <mergeCell ref="C18:G18"/>
    <mergeCell ref="A49:H49"/>
    <mergeCell ref="A55:H55"/>
    <mergeCell ref="A48:H48"/>
    <mergeCell ref="B46:G46"/>
    <mergeCell ref="A44:H44"/>
    <mergeCell ref="B45:G45"/>
    <mergeCell ref="D38:E38"/>
    <mergeCell ref="A50:H50"/>
  </mergeCells>
  <hyperlinks>
    <hyperlink ref="A78" r:id="rId1" xr:uid="{00000000-0004-0000-0000-000000000000}"/>
  </hyperlinks>
  <printOptions horizontalCentered="1" verticalCentered="1"/>
  <pageMargins left="0.25" right="0.25" top="0.75" bottom="0.75" header="0.3" footer="0.3"/>
  <pageSetup fitToHeight="0" orientation="portrait" r:id="rId2"/>
  <rowBreaks count="1" manualBreakCount="1">
    <brk id="40" max="7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GA146"/>
  <sheetViews>
    <sheetView view="pageBreakPreview" zoomScale="90" zoomScaleNormal="75" zoomScaleSheetLayoutView="90" zoomScalePageLayoutView="75" workbookViewId="0">
      <selection activeCell="I22" sqref="I22"/>
    </sheetView>
  </sheetViews>
  <sheetFormatPr baseColWidth="10" defaultColWidth="11.42578125" defaultRowHeight="14.25" customHeight="1"/>
  <cols>
    <col min="1" max="1" width="10.7109375" style="33" customWidth="1"/>
    <col min="2" max="2" width="29.140625" style="32" customWidth="1"/>
    <col min="3" max="3" width="13" style="33" customWidth="1"/>
    <col min="4" max="4" width="10.140625" style="33" customWidth="1"/>
    <col min="5" max="5" width="13.7109375" style="33" customWidth="1"/>
    <col min="6" max="6" width="10.140625" style="33" customWidth="1"/>
    <col min="7" max="7" width="13.7109375" style="33" customWidth="1"/>
    <col min="8" max="8" width="13.85546875" style="58" bestFit="1" customWidth="1"/>
    <col min="9" max="9" width="15.42578125" style="58" customWidth="1"/>
    <col min="10" max="10" width="12" style="58" bestFit="1" customWidth="1"/>
    <col min="11" max="15" width="11.42578125" style="58"/>
    <col min="16" max="183" width="11.42578125" style="16"/>
    <col min="184" max="16384" width="11.42578125" style="12"/>
  </cols>
  <sheetData>
    <row r="1" spans="1:23" s="43" customFormat="1" ht="12.75" customHeight="1">
      <c r="A1" s="897" t="s">
        <v>211</v>
      </c>
      <c r="B1" s="898"/>
      <c r="C1" s="898"/>
      <c r="D1" s="898"/>
      <c r="E1" s="898"/>
      <c r="F1" s="898"/>
      <c r="G1" s="899"/>
      <c r="H1" s="64"/>
      <c r="I1" s="64"/>
      <c r="J1" s="64"/>
      <c r="K1" s="64"/>
      <c r="L1" s="64"/>
      <c r="M1" s="64"/>
      <c r="N1" s="64"/>
      <c r="O1" s="64"/>
      <c r="P1" s="44"/>
      <c r="Q1" s="33"/>
      <c r="R1" s="35"/>
      <c r="S1" s="44"/>
      <c r="T1" s="44"/>
      <c r="U1" s="44"/>
      <c r="V1" s="44"/>
      <c r="W1" s="44"/>
    </row>
    <row r="2" spans="1:23" s="43" customFormat="1" ht="12.75" customHeight="1">
      <c r="A2" s="907" t="s">
        <v>212</v>
      </c>
      <c r="B2" s="908"/>
      <c r="C2" s="908"/>
      <c r="D2" s="908"/>
      <c r="E2" s="908"/>
      <c r="F2" s="908"/>
      <c r="G2" s="909"/>
      <c r="H2" s="64"/>
      <c r="I2" s="64"/>
      <c r="J2" s="64"/>
      <c r="K2" s="64"/>
      <c r="L2" s="64"/>
      <c r="M2" s="64"/>
      <c r="N2" s="64"/>
      <c r="O2" s="64"/>
      <c r="P2" s="44"/>
      <c r="Q2" s="44"/>
      <c r="R2" s="44"/>
      <c r="S2" s="44"/>
      <c r="T2" s="44"/>
      <c r="U2" s="44"/>
      <c r="V2" s="44"/>
      <c r="W2" s="44"/>
    </row>
    <row r="3" spans="1:23" ht="17.25" customHeight="1" thickBot="1">
      <c r="A3" s="923" t="s">
        <v>213</v>
      </c>
      <c r="B3" s="924"/>
      <c r="C3" s="924"/>
      <c r="D3" s="924"/>
      <c r="E3" s="924"/>
      <c r="F3" s="924"/>
      <c r="G3" s="925"/>
    </row>
    <row r="4" spans="1:23" ht="29.25" customHeight="1" thickBot="1">
      <c r="A4" s="78" t="s">
        <v>96</v>
      </c>
      <c r="B4" s="42" t="s">
        <v>97</v>
      </c>
      <c r="C4" s="42" t="s">
        <v>98</v>
      </c>
      <c r="D4" s="42" t="s">
        <v>214</v>
      </c>
      <c r="E4" s="42" t="s">
        <v>215</v>
      </c>
      <c r="F4" s="42" t="s">
        <v>105</v>
      </c>
      <c r="G4" s="79" t="s">
        <v>215</v>
      </c>
      <c r="H4" s="84"/>
      <c r="I4" s="85"/>
      <c r="J4" s="85"/>
      <c r="K4" s="85"/>
      <c r="L4" s="84"/>
      <c r="M4" s="85"/>
      <c r="N4" s="84"/>
      <c r="O4" s="85"/>
      <c r="Q4" s="904"/>
      <c r="R4" s="904"/>
      <c r="S4" s="904"/>
      <c r="T4" s="904"/>
      <c r="U4" s="904"/>
      <c r="V4" s="904"/>
      <c r="W4" s="904"/>
    </row>
    <row r="5" spans="1:23" ht="12.75" customHeight="1">
      <c r="A5" s="519">
        <v>2020</v>
      </c>
      <c r="C5" s="476">
        <v>874422</v>
      </c>
      <c r="D5" s="476">
        <v>207045</v>
      </c>
      <c r="E5" s="504">
        <f>(D5/C5)*100</f>
        <v>23.67792667613578</v>
      </c>
      <c r="F5" s="476">
        <v>188078</v>
      </c>
      <c r="G5" s="119">
        <f>(F5/C5)*100</f>
        <v>21.508836694410707</v>
      </c>
      <c r="H5" s="73"/>
      <c r="I5" s="40"/>
      <c r="J5" s="41"/>
      <c r="Q5" s="61"/>
      <c r="R5" s="61"/>
      <c r="S5" s="61"/>
      <c r="T5" s="61"/>
      <c r="U5" s="61"/>
      <c r="V5" s="61"/>
      <c r="W5" s="61"/>
    </row>
    <row r="6" spans="1:23" ht="12.75" customHeight="1">
      <c r="A6" s="519">
        <v>2021</v>
      </c>
      <c r="B6" s="477"/>
      <c r="C6" s="476">
        <v>814954</v>
      </c>
      <c r="D6" s="476">
        <v>204435</v>
      </c>
      <c r="E6" s="504">
        <f>(D6/C6)*100</f>
        <v>25.085464946487779</v>
      </c>
      <c r="F6" s="476">
        <v>172644</v>
      </c>
      <c r="G6" s="119">
        <f>(F6/C6)*100</f>
        <v>21.184508573490039</v>
      </c>
      <c r="H6" s="73"/>
      <c r="I6" s="40"/>
      <c r="J6" s="41"/>
      <c r="Q6" s="61"/>
      <c r="R6" s="61"/>
      <c r="S6" s="61"/>
      <c r="T6" s="61"/>
      <c r="U6" s="61"/>
      <c r="V6" s="61"/>
      <c r="W6" s="61"/>
    </row>
    <row r="7" spans="1:23" ht="12.75" customHeight="1">
      <c r="A7" s="519">
        <v>2022</v>
      </c>
      <c r="B7" s="477"/>
      <c r="C7" s="476">
        <v>732991</v>
      </c>
      <c r="D7" s="476">
        <v>186045</v>
      </c>
      <c r="E7" s="504">
        <f>(D7/C7)*100</f>
        <v>25.381621329593408</v>
      </c>
      <c r="F7" s="476">
        <v>155073</v>
      </c>
      <c r="G7" s="119">
        <f>(F7/C7)*100</f>
        <v>21.156194277965216</v>
      </c>
      <c r="H7" s="73"/>
      <c r="I7" s="40"/>
      <c r="J7" s="41"/>
      <c r="Q7" s="61"/>
      <c r="R7" s="61"/>
      <c r="S7" s="61"/>
      <c r="T7" s="61"/>
      <c r="U7" s="61"/>
      <c r="V7" s="61"/>
      <c r="W7" s="61"/>
    </row>
    <row r="8" spans="1:23" ht="12.75" customHeight="1">
      <c r="A8" s="519">
        <v>2023</v>
      </c>
      <c r="B8" s="477"/>
      <c r="C8" s="476">
        <v>723367</v>
      </c>
      <c r="D8" s="476">
        <v>178254</v>
      </c>
      <c r="E8" s="504">
        <f>(D8/C8)*100</f>
        <v>24.642263194201561</v>
      </c>
      <c r="F8" s="476">
        <v>152078</v>
      </c>
      <c r="G8" s="119">
        <f>(F8/C8)*100</f>
        <v>21.02362977575698</v>
      </c>
      <c r="H8" s="73"/>
      <c r="I8" s="40"/>
      <c r="J8" s="41"/>
      <c r="K8" s="16"/>
      <c r="L8" s="16"/>
      <c r="M8" s="16"/>
      <c r="N8" s="16"/>
      <c r="O8" s="16"/>
      <c r="V8" s="12"/>
      <c r="W8" s="12"/>
    </row>
    <row r="9" spans="1:23" ht="12.75" customHeight="1">
      <c r="A9" s="519">
        <v>2024</v>
      </c>
      <c r="B9" s="477"/>
      <c r="C9" s="476">
        <v>760265</v>
      </c>
      <c r="D9" s="476">
        <v>187944</v>
      </c>
      <c r="E9" s="504">
        <f>(D9/C9)*100</f>
        <v>24.720853912780413</v>
      </c>
      <c r="F9" s="476">
        <v>162657</v>
      </c>
      <c r="G9" s="119">
        <f>(F9/C9)*100</f>
        <v>21.394776821239965</v>
      </c>
      <c r="H9" s="73"/>
      <c r="I9" s="40"/>
      <c r="J9" s="41"/>
      <c r="K9" s="16"/>
      <c r="L9" s="16"/>
      <c r="M9" s="16"/>
      <c r="N9" s="16"/>
      <c r="O9" s="16"/>
      <c r="V9" s="12"/>
      <c r="W9" s="12"/>
    </row>
    <row r="10" spans="1:23" ht="12.75" customHeight="1">
      <c r="A10" s="519"/>
      <c r="B10" s="477"/>
      <c r="C10" s="476"/>
      <c r="D10" s="476"/>
      <c r="E10" s="504"/>
      <c r="F10" s="476"/>
      <c r="G10" s="119"/>
      <c r="H10" s="73"/>
      <c r="I10" s="40"/>
      <c r="J10" s="41"/>
      <c r="K10" s="16"/>
      <c r="L10" s="16"/>
      <c r="M10" s="16"/>
      <c r="N10" s="16"/>
      <c r="O10" s="16"/>
      <c r="V10" s="12"/>
      <c r="W10" s="12"/>
    </row>
    <row r="11" spans="1:23" ht="12.75" customHeight="1">
      <c r="A11" s="158" t="s">
        <v>107</v>
      </c>
      <c r="B11" s="478" t="str">
        <f>'Pág.6-C2'!B11</f>
        <v>Ene - dic</v>
      </c>
      <c r="C11" s="34">
        <f>'Pág.6-C2'!C11</f>
        <v>760265</v>
      </c>
      <c r="D11" s="34">
        <f>'Pág.6-C2'!E11</f>
        <v>187944</v>
      </c>
      <c r="E11" s="505">
        <f>(D11/C11)*100</f>
        <v>24.720853912780413</v>
      </c>
      <c r="F11" s="34">
        <f>'Pág.6-C2'!J11</f>
        <v>162657</v>
      </c>
      <c r="G11" s="120">
        <f>(F11/C11)*100</f>
        <v>21.394776821239965</v>
      </c>
      <c r="H11" s="73"/>
      <c r="I11" s="40"/>
      <c r="J11" s="41"/>
      <c r="K11" s="16"/>
      <c r="L11" s="16"/>
      <c r="M11" s="16"/>
      <c r="N11" s="16"/>
      <c r="O11" s="16"/>
      <c r="V11" s="12"/>
      <c r="W11" s="12"/>
    </row>
    <row r="12" spans="1:23" ht="12.75" customHeight="1">
      <c r="A12" s="158" t="s">
        <v>108</v>
      </c>
      <c r="B12" s="35" t="str">
        <f>B11</f>
        <v>Ene - dic</v>
      </c>
      <c r="C12" s="34">
        <f>'Pág.6-C2'!C12</f>
        <v>750219</v>
      </c>
      <c r="D12" s="34">
        <f>'Pág.6-C2'!E12</f>
        <v>188631</v>
      </c>
      <c r="E12" s="505">
        <f>(D12/C12)*100</f>
        <v>25.143458110231816</v>
      </c>
      <c r="F12" s="34">
        <f>'Pág.6-C2'!J12</f>
        <v>165582</v>
      </c>
      <c r="G12" s="120">
        <f>(F12/C12)*100</f>
        <v>22.071155222674978</v>
      </c>
      <c r="H12" s="73"/>
      <c r="I12" s="40"/>
      <c r="J12" s="71"/>
      <c r="K12" s="41"/>
      <c r="L12" s="41"/>
      <c r="M12" s="41"/>
      <c r="N12" s="41"/>
      <c r="O12" s="41"/>
      <c r="P12" s="41"/>
      <c r="Q12" s="41"/>
      <c r="V12" s="12"/>
      <c r="W12" s="12"/>
    </row>
    <row r="13" spans="1:23" ht="12.75" customHeight="1">
      <c r="A13" s="118"/>
      <c r="B13" s="35"/>
      <c r="C13" s="34"/>
      <c r="D13" s="34"/>
      <c r="E13" s="505"/>
      <c r="F13" s="34"/>
      <c r="G13" s="120"/>
      <c r="H13" s="73"/>
      <c r="I13" s="40"/>
      <c r="J13" s="40"/>
      <c r="P13" s="58"/>
      <c r="V13" s="12"/>
      <c r="W13" s="12"/>
    </row>
    <row r="14" spans="1:23" ht="12.75" customHeight="1">
      <c r="A14" s="107"/>
      <c r="B14" s="35"/>
      <c r="C14" s="34"/>
      <c r="D14" s="34"/>
      <c r="E14" s="505"/>
      <c r="F14" s="34"/>
      <c r="G14" s="120"/>
      <c r="H14" s="73"/>
      <c r="I14" s="71"/>
      <c r="J14" s="71"/>
    </row>
    <row r="15" spans="1:23" ht="12.75" customHeight="1">
      <c r="A15" s="158">
        <v>2022</v>
      </c>
      <c r="B15" s="478" t="s">
        <v>109</v>
      </c>
      <c r="C15" s="34">
        <f>+'Pág.6-C2'!C15</f>
        <v>55675</v>
      </c>
      <c r="D15" s="34">
        <f>+'Pág.6-C2'!E15</f>
        <v>13308</v>
      </c>
      <c r="E15" s="505">
        <f t="shared" ref="E15:E19" si="0">D15/C15*100</f>
        <v>23.903008531656937</v>
      </c>
      <c r="F15" s="34">
        <f>+'Pág.6-C2'!J15</f>
        <v>11779</v>
      </c>
      <c r="G15" s="120">
        <f t="shared" ref="G15:G19" si="1">F15/C15*100</f>
        <v>21.156713066906153</v>
      </c>
      <c r="H15" s="73"/>
    </row>
    <row r="16" spans="1:23" ht="12.75" customHeight="1">
      <c r="A16" s="158"/>
      <c r="B16" s="478" t="s">
        <v>110</v>
      </c>
      <c r="C16" s="34">
        <f>+'Pág.6-C2'!C16</f>
        <v>58016</v>
      </c>
      <c r="D16" s="34">
        <f>+'Pág.6-C2'!E16</f>
        <v>14360</v>
      </c>
      <c r="E16" s="505">
        <f t="shared" si="0"/>
        <v>24.751792608935467</v>
      </c>
      <c r="F16" s="34">
        <f>+'Pág.6-C2'!J16</f>
        <v>11892</v>
      </c>
      <c r="G16" s="120">
        <f t="shared" si="1"/>
        <v>20.497793712079428</v>
      </c>
      <c r="H16" s="73"/>
    </row>
    <row r="17" spans="1:8" ht="12.75" customHeight="1">
      <c r="A17" s="158"/>
      <c r="B17" s="478" t="s">
        <v>111</v>
      </c>
      <c r="C17" s="34">
        <f>+'Pág.6-C2'!C17</f>
        <v>72197</v>
      </c>
      <c r="D17" s="34">
        <f>+'Pág.6-C2'!E17</f>
        <v>20163</v>
      </c>
      <c r="E17" s="505">
        <f t="shared" si="0"/>
        <v>27.927753230743658</v>
      </c>
      <c r="F17" s="34">
        <f>+'Pág.6-C2'!J17</f>
        <v>15374</v>
      </c>
      <c r="G17" s="120">
        <f t="shared" si="1"/>
        <v>21.294513622449688</v>
      </c>
      <c r="H17" s="73"/>
    </row>
    <row r="18" spans="1:8" ht="12.75" customHeight="1">
      <c r="A18" s="158"/>
      <c r="B18" s="478" t="s">
        <v>112</v>
      </c>
      <c r="C18" s="34">
        <f>+'Pág.6-C2'!C18</f>
        <v>55576</v>
      </c>
      <c r="D18" s="34">
        <f>+'Pág.6-C2'!E18</f>
        <v>15664</v>
      </c>
      <c r="E18" s="505">
        <f t="shared" si="0"/>
        <v>28.184827983302146</v>
      </c>
      <c r="F18" s="34">
        <f>+'Pág.6-C2'!J18</f>
        <v>11775</v>
      </c>
      <c r="G18" s="120">
        <f t="shared" si="1"/>
        <v>21.187203109255794</v>
      </c>
      <c r="H18" s="73"/>
    </row>
    <row r="19" spans="1:8" ht="12.75" customHeight="1">
      <c r="A19" s="158"/>
      <c r="B19" s="478" t="s">
        <v>113</v>
      </c>
      <c r="C19" s="34">
        <f>+'Pág.6-C2'!C19</f>
        <v>66583</v>
      </c>
      <c r="D19" s="34">
        <f>+'Pág.6-C2'!E19</f>
        <v>20423</v>
      </c>
      <c r="E19" s="505">
        <f t="shared" si="0"/>
        <v>30.672994608233335</v>
      </c>
      <c r="F19" s="34">
        <f>+'Pág.6-C2'!J19</f>
        <v>14254</v>
      </c>
      <c r="G19" s="120">
        <f t="shared" si="1"/>
        <v>21.407866872925521</v>
      </c>
      <c r="H19" s="73"/>
    </row>
    <row r="20" spans="1:8" ht="12.75" customHeight="1">
      <c r="A20" s="158"/>
      <c r="B20" s="478" t="s">
        <v>114</v>
      </c>
      <c r="C20" s="34">
        <f>+'Pág.6-C2'!C20</f>
        <v>64141</v>
      </c>
      <c r="D20" s="34">
        <f>+'Pág.6-C2'!E20</f>
        <v>18987</v>
      </c>
      <c r="E20" s="505">
        <v>25.008964624810964</v>
      </c>
      <c r="F20" s="34">
        <f>+'Pág.6-C2'!J20</f>
        <v>13275</v>
      </c>
      <c r="G20" s="120">
        <v>19.22171465988993</v>
      </c>
      <c r="H20" s="73"/>
    </row>
    <row r="21" spans="1:8" ht="12.75" customHeight="1">
      <c r="A21" s="158"/>
      <c r="B21" s="478" t="s">
        <v>115</v>
      </c>
      <c r="C21" s="34">
        <f>+'Pág.6-C2'!C21</f>
        <v>61791</v>
      </c>
      <c r="D21" s="34">
        <f>+'Pág.6-C2'!E21</f>
        <v>16041</v>
      </c>
      <c r="E21" s="505">
        <v>27.075140392613811</v>
      </c>
      <c r="F21" s="34">
        <f>+'Pág.6-C2'!J21</f>
        <v>12329</v>
      </c>
      <c r="G21" s="120">
        <v>25.531226230357174</v>
      </c>
      <c r="H21" s="73"/>
    </row>
    <row r="22" spans="1:8" ht="12.75" customHeight="1">
      <c r="A22" s="158"/>
      <c r="B22" s="478" t="s">
        <v>116</v>
      </c>
      <c r="C22" s="34">
        <f>+'Pág.6-C2'!C22</f>
        <v>71619</v>
      </c>
      <c r="D22" s="34">
        <f>+'Pág.6-C2'!E22</f>
        <v>16730</v>
      </c>
      <c r="E22" s="505">
        <v>18.742233206272079</v>
      </c>
      <c r="F22" s="34">
        <f>+'Pág.6-C2'!J22</f>
        <v>15776</v>
      </c>
      <c r="G22" s="120">
        <v>16.302936371633226</v>
      </c>
      <c r="H22" s="73"/>
    </row>
    <row r="23" spans="1:8" ht="12.75" customHeight="1">
      <c r="A23" s="158"/>
      <c r="B23" s="478" t="s">
        <v>117</v>
      </c>
      <c r="C23" s="34">
        <f>+'Pág.6-C2'!C23</f>
        <v>58232</v>
      </c>
      <c r="D23" s="34">
        <f>+'Pág.6-C2'!E23</f>
        <v>13423</v>
      </c>
      <c r="E23" s="505">
        <v>24.570682786096992</v>
      </c>
      <c r="F23" s="34">
        <f>+'Pág.6-C2'!J23</f>
        <v>11676</v>
      </c>
      <c r="G23" s="120">
        <v>18.24941612858909</v>
      </c>
      <c r="H23" s="73"/>
    </row>
    <row r="24" spans="1:8" ht="12.75" customHeight="1">
      <c r="A24" s="158"/>
      <c r="B24" s="478" t="s">
        <v>118</v>
      </c>
      <c r="C24" s="34">
        <f>+'Pág.6-C2'!C24</f>
        <v>50537</v>
      </c>
      <c r="D24" s="34">
        <f>+'Pág.6-C2'!E24</f>
        <v>11316</v>
      </c>
      <c r="E24" s="505">
        <v>22.391515127530322</v>
      </c>
      <c r="F24" s="34">
        <f>+'Pág.6-C2'!J24</f>
        <v>10289</v>
      </c>
      <c r="G24" s="120">
        <v>20.359340681085143</v>
      </c>
      <c r="H24" s="73"/>
    </row>
    <row r="25" spans="1:8" ht="12.75" customHeight="1">
      <c r="A25" s="158"/>
      <c r="B25" s="478" t="s">
        <v>119</v>
      </c>
      <c r="C25" s="34">
        <f>+'Pág.6-C2'!C25</f>
        <v>57338</v>
      </c>
      <c r="D25" s="34">
        <f>+'Pág.6-C2'!E25</f>
        <v>12834</v>
      </c>
      <c r="E25" s="505">
        <v>22.383061843803411</v>
      </c>
      <c r="F25" s="34">
        <f>+'Pág.6-C2'!J25</f>
        <v>12583</v>
      </c>
      <c r="G25" s="120">
        <v>21.945306777355331</v>
      </c>
      <c r="H25" s="73"/>
    </row>
    <row r="26" spans="1:8" ht="12.75" customHeight="1">
      <c r="A26" s="158"/>
      <c r="B26" s="478" t="s">
        <v>120</v>
      </c>
      <c r="C26" s="34">
        <f>+'Pág.6-C2'!C26</f>
        <v>61286</v>
      </c>
      <c r="D26" s="34">
        <f>+'Pág.6-C2'!E26</f>
        <v>12796</v>
      </c>
      <c r="E26" s="505">
        <f t="shared" ref="E26" si="2">D26/C26*100</f>
        <v>20.879156740528014</v>
      </c>
      <c r="F26" s="34">
        <f>+'Pág.6-C2'!J26</f>
        <v>14071</v>
      </c>
      <c r="G26" s="120">
        <f t="shared" ref="G26" si="3">F26/C26*100</f>
        <v>22.95956662206703</v>
      </c>
      <c r="H26" s="73"/>
    </row>
    <row r="27" spans="1:8" ht="12.75" customHeight="1">
      <c r="A27" s="158"/>
      <c r="B27" s="478"/>
      <c r="C27" s="34"/>
      <c r="D27" s="34"/>
      <c r="E27" s="505"/>
      <c r="F27" s="34"/>
      <c r="G27" s="120"/>
      <c r="H27" s="73"/>
    </row>
    <row r="28" spans="1:8" ht="12.75" customHeight="1">
      <c r="A28" s="158">
        <v>2023</v>
      </c>
      <c r="B28" s="478" t="s">
        <v>109</v>
      </c>
      <c r="C28" s="34">
        <f>+'Pág.6-C2'!C28</f>
        <v>58134</v>
      </c>
      <c r="D28" s="34">
        <f>+'Pág.6-C2'!E28</f>
        <v>12556</v>
      </c>
      <c r="E28" s="505">
        <f t="shared" ref="E28:E39" si="4">D28/C28*100</f>
        <v>21.598376165410947</v>
      </c>
      <c r="F28" s="34">
        <f>+'Pág.6-C2'!J28</f>
        <v>12296</v>
      </c>
      <c r="G28" s="120">
        <f t="shared" ref="G28:G39" si="5">F28/C28*100</f>
        <v>21.15113358791757</v>
      </c>
      <c r="H28" s="73"/>
    </row>
    <row r="29" spans="1:8" ht="12.75" customHeight="1">
      <c r="A29" s="158"/>
      <c r="B29" s="478" t="s">
        <v>110</v>
      </c>
      <c r="C29" s="34">
        <f>+'Pág.6-C2'!C29</f>
        <v>55962</v>
      </c>
      <c r="D29" s="34">
        <f>+'Pág.6-C2'!E29</f>
        <v>12134</v>
      </c>
      <c r="E29" s="505">
        <f t="shared" si="4"/>
        <v>21.682570315571283</v>
      </c>
      <c r="F29" s="34">
        <f>+'Pág.6-C2'!J29</f>
        <v>12392</v>
      </c>
      <c r="G29" s="120">
        <f t="shared" si="5"/>
        <v>22.143597441120761</v>
      </c>
      <c r="H29" s="73"/>
    </row>
    <row r="30" spans="1:8" ht="12.75" customHeight="1">
      <c r="A30" s="158"/>
      <c r="B30" s="478" t="s">
        <v>111</v>
      </c>
      <c r="C30" s="34">
        <f>+'Pág.6-C2'!C30</f>
        <v>66606</v>
      </c>
      <c r="D30" s="34">
        <f>+'Pág.6-C2'!E30</f>
        <v>17486</v>
      </c>
      <c r="E30" s="505">
        <f t="shared" si="4"/>
        <v>26.252890130018319</v>
      </c>
      <c r="F30" s="34">
        <f>+'Pág.6-C2'!J30</f>
        <v>13784</v>
      </c>
      <c r="G30" s="120">
        <f t="shared" si="5"/>
        <v>20.694832297390626</v>
      </c>
      <c r="H30" s="73"/>
    </row>
    <row r="31" spans="1:8" ht="12.75" customHeight="1">
      <c r="A31" s="158"/>
      <c r="B31" s="478" t="s">
        <v>112</v>
      </c>
      <c r="C31" s="34">
        <f>+'Pág.6-C2'!C31</f>
        <v>57884</v>
      </c>
      <c r="D31" s="34">
        <f>+'Pág.6-C2'!E31</f>
        <v>16147</v>
      </c>
      <c r="E31" s="505">
        <f t="shared" si="4"/>
        <v>27.895446064542877</v>
      </c>
      <c r="F31" s="34">
        <f>+'Pág.6-C2'!J31</f>
        <v>13030</v>
      </c>
      <c r="G31" s="120">
        <f t="shared" si="5"/>
        <v>22.510538318015342</v>
      </c>
      <c r="H31" s="73"/>
    </row>
    <row r="32" spans="1:8" ht="12.75" customHeight="1">
      <c r="A32" s="158"/>
      <c r="B32" s="478" t="s">
        <v>113</v>
      </c>
      <c r="C32" s="34">
        <f>+'Pág.6-C2'!C32</f>
        <v>67056</v>
      </c>
      <c r="D32" s="34">
        <f>+'Pág.6-C2'!E32</f>
        <v>19707</v>
      </c>
      <c r="E32" s="505">
        <f t="shared" ref="E32" si="6">D32/C32*100</f>
        <v>29.388869005010736</v>
      </c>
      <c r="F32" s="34">
        <f>+'Pág.6-C2'!J32</f>
        <v>13845</v>
      </c>
      <c r="G32" s="120">
        <f t="shared" ref="G32" si="7">F32/C32*100</f>
        <v>20.646921975662131</v>
      </c>
      <c r="H32" s="73"/>
    </row>
    <row r="33" spans="1:183" ht="12.75" customHeight="1">
      <c r="A33" s="158"/>
      <c r="B33" s="478" t="s">
        <v>114</v>
      </c>
      <c r="C33" s="34">
        <f>+'Pág.6-C2'!C33</f>
        <v>58493</v>
      </c>
      <c r="D33" s="34">
        <f>+'Pág.6-C2'!E33</f>
        <v>15471</v>
      </c>
      <c r="E33" s="505">
        <v>25.008964624810964</v>
      </c>
      <c r="F33" s="34">
        <f>+'Pág.6-C2'!J33</f>
        <v>11971</v>
      </c>
      <c r="G33" s="120">
        <v>19.22171465988993</v>
      </c>
      <c r="H33" s="73"/>
    </row>
    <row r="34" spans="1:183" ht="12.75" customHeight="1">
      <c r="A34" s="158"/>
      <c r="B34" s="478" t="s">
        <v>115</v>
      </c>
      <c r="C34" s="34">
        <f>+'Pág.6-C2'!C34</f>
        <v>58875</v>
      </c>
      <c r="D34" s="34">
        <f>+'Pág.6-C2'!E34</f>
        <v>15074</v>
      </c>
      <c r="E34" s="505">
        <v>27.075140392613811</v>
      </c>
      <c r="F34" s="34">
        <f>+'Pág.6-C2'!J34</f>
        <v>11113</v>
      </c>
      <c r="G34" s="120">
        <v>25.531226230357174</v>
      </c>
      <c r="H34" s="73"/>
    </row>
    <row r="35" spans="1:183" ht="12.75" customHeight="1">
      <c r="A35" s="158"/>
      <c r="B35" s="478" t="s">
        <v>116</v>
      </c>
      <c r="C35" s="34">
        <f>+'Pág.6-C2'!C35</f>
        <v>66660</v>
      </c>
      <c r="D35" s="34">
        <f>+'Pág.6-C2'!E35</f>
        <v>15443</v>
      </c>
      <c r="E35" s="505">
        <v>18.742233206272079</v>
      </c>
      <c r="F35" s="34">
        <f>+'Pág.6-C2'!J35</f>
        <v>13497</v>
      </c>
      <c r="G35" s="120">
        <v>16.302936371633226</v>
      </c>
      <c r="H35" s="73"/>
    </row>
    <row r="36" spans="1:183" ht="12.75" customHeight="1">
      <c r="A36" s="158"/>
      <c r="B36" s="478" t="s">
        <v>117</v>
      </c>
      <c r="C36" s="34">
        <f>+'Pág.6-C2'!C36</f>
        <v>54224</v>
      </c>
      <c r="D36" s="34">
        <f>+'Pág.6-C2'!E36</f>
        <v>11907</v>
      </c>
      <c r="E36" s="505">
        <v>24.570682786096992</v>
      </c>
      <c r="F36" s="34">
        <f>+'Pág.6-C2'!J36</f>
        <v>11087</v>
      </c>
      <c r="G36" s="120">
        <v>18.24941612858909</v>
      </c>
      <c r="H36" s="73"/>
    </row>
    <row r="37" spans="1:183" ht="12.75" customHeight="1">
      <c r="A37" s="158"/>
      <c r="B37" s="478" t="s">
        <v>118</v>
      </c>
      <c r="C37" s="34">
        <f>+'Pág.6-C2'!C37</f>
        <v>57870</v>
      </c>
      <c r="D37" s="34">
        <f>+'Pág.6-C2'!E37</f>
        <v>13888</v>
      </c>
      <c r="E37" s="505">
        <v>22.391515127530322</v>
      </c>
      <c r="F37" s="34">
        <f>+'Pág.6-C2'!J37</f>
        <v>12116</v>
      </c>
      <c r="G37" s="120">
        <v>20.359340681085143</v>
      </c>
      <c r="H37" s="73"/>
    </row>
    <row r="38" spans="1:183" ht="12.75" customHeight="1">
      <c r="A38" s="158"/>
      <c r="B38" s="478" t="s">
        <v>119</v>
      </c>
      <c r="C38" s="34">
        <f>+'Pág.6-C2'!C38</f>
        <v>61154</v>
      </c>
      <c r="D38" s="34">
        <f>+'Pág.6-C2'!E38</f>
        <v>15072</v>
      </c>
      <c r="E38" s="505">
        <v>22.383061843803411</v>
      </c>
      <c r="F38" s="34">
        <f>+'Pág.6-C2'!J38</f>
        <v>12944</v>
      </c>
      <c r="G38" s="120">
        <v>21.945306777355331</v>
      </c>
      <c r="H38" s="73"/>
    </row>
    <row r="39" spans="1:183" ht="12.75" customHeight="1">
      <c r="A39" s="158"/>
      <c r="B39" s="478" t="s">
        <v>120</v>
      </c>
      <c r="C39" s="34">
        <f>+'Pág.6-C2'!C39</f>
        <v>60449</v>
      </c>
      <c r="D39" s="34">
        <f>+'Pág.6-C2'!E39</f>
        <v>13369</v>
      </c>
      <c r="E39" s="505">
        <f t="shared" si="4"/>
        <v>22.116164039107346</v>
      </c>
      <c r="F39" s="34">
        <f>+'Pág.6-C2'!J39</f>
        <v>14003</v>
      </c>
      <c r="G39" s="120">
        <f t="shared" si="5"/>
        <v>23.164982050985127</v>
      </c>
      <c r="H39" s="73"/>
    </row>
    <row r="40" spans="1:183" ht="12.75" customHeight="1">
      <c r="A40" s="158"/>
      <c r="B40" s="478"/>
      <c r="C40" s="34"/>
      <c r="D40" s="34"/>
      <c r="E40" s="505"/>
      <c r="F40" s="34"/>
      <c r="G40" s="120"/>
      <c r="H40" s="73"/>
    </row>
    <row r="41" spans="1:183" ht="12.75" customHeight="1">
      <c r="A41" s="264" t="s">
        <v>107</v>
      </c>
      <c r="B41" s="478" t="s">
        <v>109</v>
      </c>
      <c r="C41" s="480">
        <f>+'Pág.6-C2'!C41</f>
        <v>63813</v>
      </c>
      <c r="D41" s="480">
        <f>+'Pág.6-C2'!E41</f>
        <v>14823</v>
      </c>
      <c r="E41" s="506">
        <f>D41/C41*100</f>
        <v>23.228809176813503</v>
      </c>
      <c r="F41" s="480">
        <f>+'Pág.6-C2'!J41</f>
        <v>14370</v>
      </c>
      <c r="G41" s="265">
        <f>F41/C41*100</f>
        <v>22.518922476611351</v>
      </c>
      <c r="H41" s="73"/>
    </row>
    <row r="42" spans="1:183" ht="17.25" customHeight="1">
      <c r="A42" s="158"/>
      <c r="B42" s="478" t="s">
        <v>110</v>
      </c>
      <c r="C42" s="480">
        <f>+'Pág.6-C2'!C42</f>
        <v>62902</v>
      </c>
      <c r="D42" s="480">
        <f>+'Pág.6-C2'!E42</f>
        <v>14570</v>
      </c>
      <c r="E42" s="505">
        <f t="shared" ref="E42" si="8">D42/C42*100</f>
        <v>23.163015484404312</v>
      </c>
      <c r="F42" s="480">
        <f>+'Pág.6-C2'!J42</f>
        <v>13735</v>
      </c>
      <c r="G42" s="120">
        <f>F42/C42*100</f>
        <v>21.835553718482721</v>
      </c>
      <c r="H42" s="73"/>
    </row>
    <row r="43" spans="1:183" ht="12.75" customHeight="1">
      <c r="A43" s="158"/>
      <c r="B43" s="478" t="s">
        <v>111</v>
      </c>
      <c r="C43" s="480">
        <f>+'Pág.6-C2'!C43</f>
        <v>62022</v>
      </c>
      <c r="D43" s="480">
        <f>+'Pág.6-C2'!E43</f>
        <v>17194</v>
      </c>
      <c r="E43" s="505">
        <v>26.252890130018319</v>
      </c>
      <c r="F43" s="480">
        <f>+'Pág.6-C2'!J43</f>
        <v>13505</v>
      </c>
      <c r="G43" s="120">
        <v>20.694832297390626</v>
      </c>
      <c r="H43" s="73"/>
    </row>
    <row r="44" spans="1:183" ht="12.75" customHeight="1">
      <c r="A44" s="158"/>
      <c r="B44" s="478" t="s">
        <v>112</v>
      </c>
      <c r="C44" s="480">
        <f>+'Pág.6-C2'!C44</f>
        <v>70755</v>
      </c>
      <c r="D44" s="480">
        <f>+'Pág.6-C2'!E44</f>
        <v>19392</v>
      </c>
      <c r="E44" s="505">
        <v>27.895446064542877</v>
      </c>
      <c r="F44" s="480">
        <f>+'Pág.6-C2'!J44</f>
        <v>15024</v>
      </c>
      <c r="G44" s="120">
        <v>22.510538318015342</v>
      </c>
      <c r="H44" s="73"/>
    </row>
    <row r="45" spans="1:183" ht="12.75" customHeight="1">
      <c r="A45" s="158"/>
      <c r="B45" s="478" t="s">
        <v>113</v>
      </c>
      <c r="C45" s="480">
        <f>+'Pág.6-C2'!C45</f>
        <v>68750</v>
      </c>
      <c r="D45" s="480">
        <f>+'Pág.6-C2'!E45</f>
        <v>19302</v>
      </c>
      <c r="E45" s="505">
        <v>29.388869005010736</v>
      </c>
      <c r="F45" s="480">
        <f>+'Pág.6-C2'!J45</f>
        <v>13229</v>
      </c>
      <c r="G45" s="120">
        <v>20.646921975662131</v>
      </c>
      <c r="H45" s="73"/>
    </row>
    <row r="46" spans="1:183" ht="12.75" customHeight="1">
      <c r="A46" s="264"/>
      <c r="B46" s="288" t="s">
        <v>114</v>
      </c>
      <c r="C46" s="480">
        <f>+'Pág.6-C2'!C46</f>
        <v>59087</v>
      </c>
      <c r="D46" s="480">
        <f>+'Pág.6-C2'!E46</f>
        <v>16815</v>
      </c>
      <c r="E46" s="506">
        <f>D46/C46*100</f>
        <v>28.458036454719309</v>
      </c>
      <c r="F46" s="480">
        <f>+'Pág.6-C2'!J46</f>
        <v>12330</v>
      </c>
      <c r="G46" s="265">
        <f>F46/C46*100</f>
        <v>20.867534313808452</v>
      </c>
      <c r="H46" s="73"/>
      <c r="I46" s="269"/>
      <c r="J46" s="269"/>
      <c r="K46" s="269"/>
      <c r="L46" s="269"/>
      <c r="M46" s="269"/>
      <c r="N46" s="269"/>
      <c r="O46" s="269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70"/>
      <c r="AR46" s="270"/>
      <c r="AS46" s="270"/>
      <c r="AT46" s="270"/>
      <c r="AU46" s="270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70"/>
      <c r="BI46" s="270"/>
      <c r="BJ46" s="270"/>
      <c r="BK46" s="270"/>
      <c r="BL46" s="270"/>
      <c r="BM46" s="270"/>
      <c r="BN46" s="270"/>
      <c r="BO46" s="270"/>
      <c r="BP46" s="270"/>
      <c r="BQ46" s="270"/>
      <c r="BR46" s="270"/>
      <c r="BS46" s="270"/>
      <c r="BT46" s="270"/>
      <c r="BU46" s="270"/>
      <c r="BV46" s="270"/>
      <c r="BW46" s="270"/>
      <c r="BX46" s="270"/>
      <c r="BY46" s="270"/>
      <c r="BZ46" s="270"/>
      <c r="CA46" s="270"/>
      <c r="CB46" s="270"/>
      <c r="CC46" s="270"/>
      <c r="CD46" s="270"/>
      <c r="CE46" s="270"/>
      <c r="CF46" s="270"/>
      <c r="CG46" s="270"/>
      <c r="CH46" s="270"/>
      <c r="CI46" s="270"/>
      <c r="CJ46" s="270"/>
      <c r="CK46" s="270"/>
      <c r="CL46" s="270"/>
      <c r="CM46" s="270"/>
      <c r="CN46" s="270"/>
      <c r="CO46" s="270"/>
      <c r="CP46" s="270"/>
      <c r="CQ46" s="270"/>
      <c r="CR46" s="270"/>
      <c r="CS46" s="270"/>
      <c r="CT46" s="270"/>
      <c r="CU46" s="270"/>
      <c r="CV46" s="270"/>
      <c r="CW46" s="270"/>
      <c r="CX46" s="270"/>
      <c r="CY46" s="270"/>
      <c r="CZ46" s="270"/>
      <c r="DA46" s="270"/>
      <c r="DB46" s="270"/>
      <c r="DC46" s="270"/>
      <c r="DD46" s="270"/>
      <c r="DE46" s="270"/>
      <c r="DF46" s="270"/>
      <c r="DG46" s="270"/>
      <c r="DH46" s="270"/>
      <c r="DI46" s="270"/>
      <c r="DJ46" s="270"/>
      <c r="DK46" s="270"/>
      <c r="DL46" s="270"/>
      <c r="DM46" s="270"/>
      <c r="DN46" s="270"/>
      <c r="DO46" s="270"/>
      <c r="DP46" s="270"/>
      <c r="DQ46" s="270"/>
      <c r="DR46" s="270"/>
      <c r="DS46" s="270"/>
      <c r="DT46" s="270"/>
      <c r="DU46" s="270"/>
      <c r="DV46" s="270"/>
      <c r="DW46" s="270"/>
      <c r="DX46" s="270"/>
      <c r="DY46" s="270"/>
      <c r="DZ46" s="270"/>
      <c r="EA46" s="270"/>
      <c r="EB46" s="270"/>
      <c r="EC46" s="270"/>
      <c r="ED46" s="270"/>
      <c r="EE46" s="270"/>
      <c r="EF46" s="270"/>
      <c r="EG46" s="270"/>
      <c r="EH46" s="270"/>
      <c r="EI46" s="270"/>
      <c r="EJ46" s="270"/>
      <c r="EK46" s="270"/>
      <c r="EL46" s="270"/>
      <c r="EM46" s="270"/>
      <c r="EN46" s="270"/>
      <c r="EO46" s="270"/>
      <c r="EP46" s="270"/>
      <c r="EQ46" s="270"/>
      <c r="ER46" s="270"/>
      <c r="ES46" s="270"/>
      <c r="ET46" s="270"/>
      <c r="EU46" s="270"/>
      <c r="EV46" s="270"/>
      <c r="EW46" s="270"/>
      <c r="EX46" s="270"/>
      <c r="EY46" s="270"/>
      <c r="EZ46" s="270"/>
      <c r="FA46" s="270"/>
      <c r="FB46" s="270"/>
      <c r="FC46" s="270"/>
      <c r="FD46" s="270"/>
      <c r="FE46" s="270"/>
      <c r="FF46" s="270"/>
      <c r="FG46" s="270"/>
      <c r="FH46" s="270"/>
      <c r="FI46" s="270"/>
      <c r="FJ46" s="270"/>
      <c r="FK46" s="270"/>
      <c r="FL46" s="270"/>
      <c r="FM46" s="270"/>
      <c r="FN46" s="270"/>
      <c r="FO46" s="270"/>
      <c r="FP46" s="270"/>
      <c r="FQ46" s="270"/>
      <c r="FR46" s="270"/>
      <c r="FS46" s="270"/>
      <c r="FT46" s="270"/>
      <c r="FU46" s="270"/>
      <c r="FV46" s="270"/>
      <c r="FW46" s="270"/>
      <c r="FX46" s="270"/>
      <c r="FY46" s="270"/>
      <c r="FZ46" s="270"/>
      <c r="GA46" s="270"/>
    </row>
    <row r="47" spans="1:183" ht="12.75" customHeight="1">
      <c r="A47" s="264"/>
      <c r="B47" s="288" t="s">
        <v>115</v>
      </c>
      <c r="C47" s="480">
        <f>+'Pág.6-C2'!C47</f>
        <v>66094</v>
      </c>
      <c r="D47" s="480">
        <f>+'Pág.6-C2'!E47</f>
        <v>16383</v>
      </c>
      <c r="E47" s="506">
        <v>25.603397027600849</v>
      </c>
      <c r="F47" s="480">
        <f>+'Pág.6-C2'!J47</f>
        <v>13735</v>
      </c>
      <c r="G47" s="265">
        <v>18.875583864118898</v>
      </c>
      <c r="H47" s="73"/>
      <c r="I47" s="269"/>
      <c r="J47" s="269"/>
      <c r="K47" s="269"/>
      <c r="L47" s="269"/>
      <c r="M47" s="269"/>
      <c r="N47" s="269"/>
      <c r="O47" s="269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70"/>
      <c r="BI47" s="270"/>
      <c r="BJ47" s="270"/>
      <c r="BK47" s="270"/>
      <c r="BL47" s="270"/>
      <c r="BM47" s="270"/>
      <c r="BN47" s="270"/>
      <c r="BO47" s="270"/>
      <c r="BP47" s="270"/>
      <c r="BQ47" s="270"/>
      <c r="BR47" s="270"/>
      <c r="BS47" s="270"/>
      <c r="BT47" s="270"/>
      <c r="BU47" s="270"/>
      <c r="BV47" s="270"/>
      <c r="BW47" s="270"/>
      <c r="BX47" s="270"/>
      <c r="BY47" s="270"/>
      <c r="BZ47" s="270"/>
      <c r="CA47" s="270"/>
      <c r="CB47" s="270"/>
      <c r="CC47" s="270"/>
      <c r="CD47" s="270"/>
      <c r="CE47" s="270"/>
      <c r="CF47" s="270"/>
      <c r="CG47" s="270"/>
      <c r="CH47" s="270"/>
      <c r="CI47" s="270"/>
      <c r="CJ47" s="270"/>
      <c r="CK47" s="270"/>
      <c r="CL47" s="270"/>
      <c r="CM47" s="270"/>
      <c r="CN47" s="270"/>
      <c r="CO47" s="270"/>
      <c r="CP47" s="270"/>
      <c r="CQ47" s="270"/>
      <c r="CR47" s="270"/>
      <c r="CS47" s="270"/>
      <c r="CT47" s="270"/>
      <c r="CU47" s="270"/>
      <c r="CV47" s="270"/>
      <c r="CW47" s="270"/>
      <c r="CX47" s="270"/>
      <c r="CY47" s="270"/>
      <c r="CZ47" s="270"/>
      <c r="DA47" s="270"/>
      <c r="DB47" s="270"/>
      <c r="DC47" s="270"/>
      <c r="DD47" s="270"/>
      <c r="DE47" s="270"/>
      <c r="DF47" s="270"/>
      <c r="DG47" s="270"/>
      <c r="DH47" s="270"/>
      <c r="DI47" s="270"/>
      <c r="DJ47" s="270"/>
      <c r="DK47" s="270"/>
      <c r="DL47" s="270"/>
      <c r="DM47" s="270"/>
      <c r="DN47" s="270"/>
      <c r="DO47" s="270"/>
      <c r="DP47" s="270"/>
      <c r="DQ47" s="270"/>
      <c r="DR47" s="270"/>
      <c r="DS47" s="270"/>
      <c r="DT47" s="270"/>
      <c r="DU47" s="270"/>
      <c r="DV47" s="270"/>
      <c r="DW47" s="270"/>
      <c r="DX47" s="270"/>
      <c r="DY47" s="270"/>
      <c r="DZ47" s="270"/>
      <c r="EA47" s="270"/>
      <c r="EB47" s="270"/>
      <c r="EC47" s="270"/>
      <c r="ED47" s="270"/>
      <c r="EE47" s="270"/>
      <c r="EF47" s="270"/>
      <c r="EG47" s="270"/>
      <c r="EH47" s="270"/>
      <c r="EI47" s="270"/>
      <c r="EJ47" s="270"/>
      <c r="EK47" s="270"/>
      <c r="EL47" s="270"/>
      <c r="EM47" s="270"/>
      <c r="EN47" s="270"/>
      <c r="EO47" s="270"/>
      <c r="EP47" s="270"/>
      <c r="EQ47" s="270"/>
      <c r="ER47" s="270"/>
      <c r="ES47" s="270"/>
      <c r="ET47" s="270"/>
      <c r="EU47" s="270"/>
      <c r="EV47" s="270"/>
      <c r="EW47" s="270"/>
      <c r="EX47" s="270"/>
      <c r="EY47" s="270"/>
      <c r="EZ47" s="270"/>
      <c r="FA47" s="270"/>
      <c r="FB47" s="270"/>
      <c r="FC47" s="270"/>
      <c r="FD47" s="270"/>
      <c r="FE47" s="270"/>
      <c r="FF47" s="270"/>
      <c r="FG47" s="270"/>
      <c r="FH47" s="270"/>
      <c r="FI47" s="270"/>
      <c r="FJ47" s="270"/>
      <c r="FK47" s="270"/>
      <c r="FL47" s="270"/>
      <c r="FM47" s="270"/>
      <c r="FN47" s="270"/>
      <c r="FO47" s="270"/>
      <c r="FP47" s="270"/>
      <c r="FQ47" s="270"/>
      <c r="FR47" s="270"/>
      <c r="FS47" s="270"/>
      <c r="FT47" s="270"/>
      <c r="FU47" s="270"/>
      <c r="FV47" s="270"/>
      <c r="FW47" s="270"/>
      <c r="FX47" s="270"/>
      <c r="FY47" s="270"/>
      <c r="FZ47" s="270"/>
      <c r="GA47" s="270"/>
    </row>
    <row r="48" spans="1:183" ht="12.75" customHeight="1">
      <c r="A48" s="158"/>
      <c r="B48" s="478" t="s">
        <v>116</v>
      </c>
      <c r="C48" s="480">
        <f>+'Pág.6-C2'!C48</f>
        <v>64007</v>
      </c>
      <c r="D48" s="480">
        <f>+'Pág.6-C2'!E48</f>
        <v>14206</v>
      </c>
      <c r="E48" s="505">
        <f>D48/C48*100</f>
        <v>22.194447482306622</v>
      </c>
      <c r="F48" s="480">
        <f>+'Pág.6-C2'!J48</f>
        <v>13596</v>
      </c>
      <c r="G48" s="120">
        <f>F48/C48*100</f>
        <v>21.241426718952614</v>
      </c>
      <c r="H48" s="73"/>
    </row>
    <row r="49" spans="1:8" ht="12.75" customHeight="1">
      <c r="A49" s="158"/>
      <c r="B49" s="478" t="s">
        <v>117</v>
      </c>
      <c r="C49" s="480">
        <f>+'Pág.6-C2'!C49</f>
        <v>53079</v>
      </c>
      <c r="D49" s="480">
        <f>+'Pág.6-C2'!E49</f>
        <v>10347</v>
      </c>
      <c r="E49" s="505">
        <f>D49/C49*100</f>
        <v>19.493585033629117</v>
      </c>
      <c r="F49" s="480">
        <f>+'Pág.6-C2'!J49</f>
        <v>11404</v>
      </c>
      <c r="G49" s="120">
        <f>F49/C49*100</f>
        <v>21.484956385764615</v>
      </c>
      <c r="H49" s="73"/>
    </row>
    <row r="50" spans="1:8" ht="12.75" customHeight="1">
      <c r="A50" s="158"/>
      <c r="B50" s="478" t="s">
        <v>118</v>
      </c>
      <c r="C50" s="480">
        <f>+'Pág.6-C2'!C50</f>
        <v>62189</v>
      </c>
      <c r="D50" s="480">
        <f>+'Pág.6-C2'!E50</f>
        <v>15630</v>
      </c>
      <c r="E50" s="505">
        <f>D50/C50*100</f>
        <v>25.133062117094664</v>
      </c>
      <c r="F50" s="480">
        <f>+'Pág.6-C2'!J50</f>
        <v>12583</v>
      </c>
      <c r="G50" s="120">
        <f>F50/C50*100</f>
        <v>20.233481805463988</v>
      </c>
      <c r="H50" s="73"/>
    </row>
    <row r="51" spans="1:8" ht="12.75" customHeight="1">
      <c r="A51" s="158"/>
      <c r="B51" s="478" t="s">
        <v>119</v>
      </c>
      <c r="C51" s="480">
        <f>+'Pág.6-C2'!C51</f>
        <v>60318</v>
      </c>
      <c r="D51" s="480">
        <f>+'Pág.6-C2'!E51</f>
        <v>13891</v>
      </c>
      <c r="E51" s="505">
        <f>D51/C51*100</f>
        <v>23.029609735070792</v>
      </c>
      <c r="F51" s="480">
        <f>+'Pág.6-C2'!J51</f>
        <v>13609</v>
      </c>
      <c r="G51" s="120">
        <f>F51/C51*100</f>
        <v>22.562087602374085</v>
      </c>
      <c r="H51" s="73"/>
    </row>
    <row r="52" spans="1:8" ht="12.75" customHeight="1">
      <c r="A52" s="158"/>
      <c r="B52" s="478" t="s">
        <v>120</v>
      </c>
      <c r="C52" s="480">
        <f>+'Pág.6-C2'!C52</f>
        <v>67249</v>
      </c>
      <c r="D52" s="480">
        <f>+'Pág.6-C2'!E52</f>
        <v>15391</v>
      </c>
      <c r="E52" s="505">
        <f>D52/C52*100</f>
        <v>22.886585674136416</v>
      </c>
      <c r="F52" s="480">
        <f>+'Pág.6-C2'!J52</f>
        <v>15537</v>
      </c>
      <c r="G52" s="120">
        <f>F52/C52*100</f>
        <v>23.10368927418995</v>
      </c>
      <c r="H52" s="73"/>
    </row>
    <row r="53" spans="1:8" ht="12.75" customHeight="1">
      <c r="A53" s="158"/>
      <c r="B53" s="478"/>
      <c r="C53" s="480"/>
      <c r="D53" s="480"/>
      <c r="E53" s="505"/>
      <c r="F53" s="480"/>
      <c r="G53" s="120"/>
      <c r="H53" s="73"/>
    </row>
    <row r="54" spans="1:8" ht="12.75">
      <c r="A54" s="264" t="s">
        <v>108</v>
      </c>
      <c r="B54" s="478" t="s">
        <v>109</v>
      </c>
      <c r="C54" s="480">
        <f>+'Pág.6-C2'!C54</f>
        <v>66992</v>
      </c>
      <c r="D54" s="480">
        <f>+'Pág.6-C2'!E54</f>
        <v>16418</v>
      </c>
      <c r="E54" s="505">
        <f t="shared" ref="E54" si="9">D54/C54*100</f>
        <v>24.507403869118701</v>
      </c>
      <c r="F54" s="480">
        <f>+'Pág.6-C2'!J54</f>
        <v>15465</v>
      </c>
      <c r="G54" s="120">
        <f t="shared" ref="G54" si="10">F54/C54*100</f>
        <v>23.084845951755433</v>
      </c>
      <c r="H54" s="73"/>
    </row>
    <row r="55" spans="1:8" ht="12.75">
      <c r="A55" s="158"/>
      <c r="B55" s="478" t="s">
        <v>110</v>
      </c>
      <c r="C55" s="480">
        <f>+'Pág.6-C2'!C55</f>
        <v>60868</v>
      </c>
      <c r="D55" s="480">
        <f>+'Pág.6-C2'!E55</f>
        <v>13876</v>
      </c>
      <c r="E55" s="505">
        <f t="shared" ref="E55:E65" si="11">D55/C55*100</f>
        <v>22.796871919563646</v>
      </c>
      <c r="F55" s="480">
        <f>+'Pág.6-C2'!J55</f>
        <v>14054</v>
      </c>
      <c r="G55" s="120">
        <f t="shared" ref="G55:G65" si="12">F55/C55*100</f>
        <v>23.089308010777422</v>
      </c>
    </row>
    <row r="56" spans="1:8" ht="12.75">
      <c r="A56" s="158"/>
      <c r="B56" s="478" t="s">
        <v>111</v>
      </c>
      <c r="C56" s="480">
        <f>+'Pág.6-C2'!C56</f>
        <v>65487</v>
      </c>
      <c r="D56" s="480">
        <f>+'Pág.6-C2'!E56</f>
        <v>16902</v>
      </c>
      <c r="E56" s="505">
        <f t="shared" si="11"/>
        <v>25.809702689083331</v>
      </c>
      <c r="F56" s="480">
        <f>+'Pág.6-C2'!J56</f>
        <v>13969</v>
      </c>
      <c r="G56" s="120">
        <f t="shared" si="12"/>
        <v>21.330951181150457</v>
      </c>
    </row>
    <row r="57" spans="1:8" ht="12.75">
      <c r="A57" s="158"/>
      <c r="B57" s="478" t="s">
        <v>112</v>
      </c>
      <c r="C57" s="480">
        <f>+'Pág.6-C2'!C57</f>
        <v>67087</v>
      </c>
      <c r="D57" s="480">
        <f>+'Pág.6-C2'!E57</f>
        <v>18748</v>
      </c>
      <c r="E57" s="505">
        <f t="shared" si="11"/>
        <v>27.945801720154428</v>
      </c>
      <c r="F57" s="480">
        <f>+'Pág.6-C2'!J57</f>
        <v>14606</v>
      </c>
      <c r="G57" s="120">
        <f t="shared" si="12"/>
        <v>21.771729247097053</v>
      </c>
    </row>
    <row r="58" spans="1:8" ht="12.75">
      <c r="A58" s="158"/>
      <c r="B58" s="478" t="s">
        <v>113</v>
      </c>
      <c r="C58" s="480">
        <f>+'Pág.6-C2'!C58</f>
        <v>68778</v>
      </c>
      <c r="D58" s="480">
        <f>+'Pág.6-C2'!E58</f>
        <v>18777</v>
      </c>
      <c r="E58" s="505">
        <f t="shared" si="11"/>
        <v>27.300881095699207</v>
      </c>
      <c r="F58" s="480">
        <f>+'Pág.6-C2'!J58</f>
        <v>14659</v>
      </c>
      <c r="G58" s="120">
        <f t="shared" si="12"/>
        <v>21.313501410334702</v>
      </c>
    </row>
    <row r="59" spans="1:8" ht="12.75">
      <c r="A59" s="264"/>
      <c r="B59" s="288" t="s">
        <v>114</v>
      </c>
      <c r="C59" s="480">
        <f>+'Pág.6-C2'!C59</f>
        <v>64206</v>
      </c>
      <c r="D59" s="480">
        <f>+'Pág.6-C2'!E59</f>
        <v>18262</v>
      </c>
      <c r="E59" s="505">
        <f>D59/C59*100</f>
        <v>28.442824658131638</v>
      </c>
      <c r="F59" s="480">
        <f>+'Pág.6-C2'!J59</f>
        <v>13440</v>
      </c>
      <c r="G59" s="120">
        <f>F59/C59*100</f>
        <v>20.932623119334643</v>
      </c>
    </row>
    <row r="60" spans="1:8" ht="12.75">
      <c r="A60" s="264"/>
      <c r="B60" s="288" t="s">
        <v>115</v>
      </c>
      <c r="C60" s="480">
        <f>+'Pág.6-C2'!C60</f>
        <v>65513</v>
      </c>
      <c r="D60" s="480">
        <f>+'Pág.6-C2'!E60</f>
        <v>16224</v>
      </c>
      <c r="E60" s="505">
        <f>D60/C60*100</f>
        <v>24.764550547219635</v>
      </c>
      <c r="F60" s="480">
        <f>+'Pág.6-C2'!J60</f>
        <v>14450</v>
      </c>
      <c r="G60" s="120">
        <f>F60/C60*100</f>
        <v>22.056691038419856</v>
      </c>
    </row>
    <row r="61" spans="1:8" ht="12.75">
      <c r="A61" s="158"/>
      <c r="B61" s="478" t="s">
        <v>116</v>
      </c>
      <c r="C61" s="480">
        <f>+'Pág.6-C2'!C61</f>
        <v>60909</v>
      </c>
      <c r="D61" s="480">
        <f>+'Pág.6-C2'!E61</f>
        <v>14650</v>
      </c>
      <c r="E61" s="505">
        <f t="shared" si="11"/>
        <v>24.052274704887619</v>
      </c>
      <c r="F61" s="480">
        <f>+'Pág.6-C2'!J61</f>
        <v>13218</v>
      </c>
      <c r="G61" s="120">
        <f t="shared" si="12"/>
        <v>21.701226419740923</v>
      </c>
    </row>
    <row r="62" spans="1:8" ht="13.5" customHeight="1">
      <c r="A62" s="158"/>
      <c r="B62" s="478" t="s">
        <v>117</v>
      </c>
      <c r="C62" s="480">
        <f>+'Pág.6-C2'!C62</f>
        <v>57189</v>
      </c>
      <c r="D62" s="480">
        <f>+'Pág.6-C2'!E62</f>
        <v>12221</v>
      </c>
      <c r="E62" s="505">
        <f t="shared" si="11"/>
        <v>21.369494133487208</v>
      </c>
      <c r="F62" s="480">
        <f>+'Pág.6-C2'!J62</f>
        <v>12662</v>
      </c>
      <c r="G62" s="120">
        <f t="shared" si="12"/>
        <v>22.140621448180596</v>
      </c>
    </row>
    <row r="63" spans="1:8" ht="12" customHeight="1">
      <c r="A63" s="158"/>
      <c r="B63" s="478" t="s">
        <v>118</v>
      </c>
      <c r="C63" s="480">
        <f>+'Pág.6-C2'!C63</f>
        <v>55884</v>
      </c>
      <c r="D63" s="480">
        <f>+'Pág.6-C2'!E63</f>
        <v>13930</v>
      </c>
      <c r="E63" s="505">
        <f t="shared" si="11"/>
        <v>24.926633741321307</v>
      </c>
      <c r="F63" s="480">
        <f>+'Pág.6-C2'!J63</f>
        <v>12405</v>
      </c>
      <c r="G63" s="120">
        <f t="shared" si="12"/>
        <v>22.19776680266266</v>
      </c>
    </row>
    <row r="64" spans="1:8" ht="11.25" customHeight="1">
      <c r="A64" s="158"/>
      <c r="B64" s="478" t="s">
        <v>119</v>
      </c>
      <c r="C64" s="480">
        <f>+'Pág.6-C2'!C64</f>
        <v>52991</v>
      </c>
      <c r="D64" s="480">
        <f>+'Pág.6-C2'!E64</f>
        <v>14101</v>
      </c>
      <c r="E64" s="505">
        <f t="shared" si="11"/>
        <v>26.610179087014775</v>
      </c>
      <c r="F64" s="480">
        <f>+'Pág.6-C2'!J64</f>
        <v>11815</v>
      </c>
      <c r="G64" s="120">
        <f t="shared" si="12"/>
        <v>22.296238983978412</v>
      </c>
    </row>
    <row r="65" spans="1:7" ht="12.75">
      <c r="A65" s="158"/>
      <c r="B65" s="478" t="s">
        <v>120</v>
      </c>
      <c r="C65" s="480">
        <f>+'Pág.6-C2'!C65</f>
        <v>64315</v>
      </c>
      <c r="D65" s="480">
        <f>+'Pág.6-C2'!E65</f>
        <v>14522</v>
      </c>
      <c r="E65" s="505">
        <f t="shared" si="11"/>
        <v>22.579491564953745</v>
      </c>
      <c r="F65" s="480">
        <f>+'Pág.6-C2'!J65</f>
        <v>14839</v>
      </c>
      <c r="G65" s="120">
        <f t="shared" si="12"/>
        <v>23.072378138847856</v>
      </c>
    </row>
    <row r="66" spans="1:7" ht="12.75">
      <c r="A66" s="905" t="s">
        <v>511</v>
      </c>
      <c r="B66" s="906"/>
      <c r="C66" s="499">
        <f>(C65/C52-1)*100</f>
        <v>-4.3628901545004428</v>
      </c>
      <c r="D66" s="499">
        <f>(D65/D52-1)*100</f>
        <v>-5.6461568449093669</v>
      </c>
      <c r="E66" s="499"/>
      <c r="F66" s="499">
        <f>(F65/F52-1)*100</f>
        <v>-4.4925017699684595</v>
      </c>
      <c r="G66" s="499"/>
    </row>
    <row r="67" spans="1:7" ht="12.75" customHeight="1">
      <c r="A67" s="195" t="s">
        <v>121</v>
      </c>
      <c r="B67" s="479"/>
      <c r="C67" s="241">
        <f>((C65/C64)-1)*100</f>
        <v>21.369666547149514</v>
      </c>
      <c r="D67" s="241">
        <f>((D65/D64)-1)*100</f>
        <v>2.985603857882424</v>
      </c>
      <c r="E67" s="241"/>
      <c r="F67" s="241">
        <f>((F65/F64)-1)*100</f>
        <v>25.594583157003804</v>
      </c>
      <c r="G67" s="241"/>
    </row>
    <row r="68" spans="1:7" ht="12.75" customHeight="1">
      <c r="A68" s="892" t="s">
        <v>502</v>
      </c>
      <c r="B68" s="893"/>
      <c r="C68" s="500">
        <f>(C12/C11-1)*100</f>
        <v>-1.3213813604466829</v>
      </c>
      <c r="D68" s="500">
        <f t="shared" ref="D68:F68" si="13">(D12/D11-1)*100</f>
        <v>0.36553441450644097</v>
      </c>
      <c r="E68" s="500"/>
      <c r="F68" s="500">
        <f t="shared" si="13"/>
        <v>1.7982626016709968</v>
      </c>
      <c r="G68" s="500"/>
    </row>
    <row r="69" spans="1:7" ht="12.75" customHeight="1">
      <c r="A69" s="389" t="s">
        <v>122</v>
      </c>
      <c r="B69" s="16"/>
      <c r="C69" s="36"/>
      <c r="D69" s="36"/>
      <c r="E69" s="36"/>
      <c r="F69" s="36"/>
      <c r="G69" s="122"/>
    </row>
    <row r="70" spans="1:7" ht="12.75" customHeight="1">
      <c r="A70" s="121" t="s">
        <v>216</v>
      </c>
      <c r="B70" s="16"/>
      <c r="C70" s="16"/>
      <c r="D70" s="16"/>
      <c r="E70" s="16"/>
      <c r="F70" s="16"/>
      <c r="G70" s="83"/>
    </row>
    <row r="71" spans="1:7" ht="12.75" customHeight="1" thickBot="1">
      <c r="A71" s="266" t="s">
        <v>217</v>
      </c>
      <c r="B71" s="123"/>
      <c r="C71" s="123"/>
      <c r="D71" s="123"/>
      <c r="E71" s="123"/>
      <c r="F71" s="123"/>
      <c r="G71" s="124"/>
    </row>
    <row r="145" spans="3:7" ht="14.25" customHeight="1">
      <c r="C145" s="39"/>
      <c r="D145" s="39"/>
      <c r="E145" s="39"/>
      <c r="F145" s="39"/>
      <c r="G145" s="39"/>
    </row>
    <row r="146" spans="3:7" ht="14.25" customHeight="1">
      <c r="C146" s="39"/>
      <c r="D146" s="39"/>
      <c r="E146" s="39"/>
      <c r="F146" s="39"/>
      <c r="G146" s="39"/>
    </row>
  </sheetData>
  <mergeCells count="6">
    <mergeCell ref="Q4:W4"/>
    <mergeCell ref="A66:B66"/>
    <mergeCell ref="A68:B68"/>
    <mergeCell ref="A1:G1"/>
    <mergeCell ref="A2:G2"/>
    <mergeCell ref="A3:G3"/>
  </mergeCells>
  <phoneticPr fontId="109" type="noConversion"/>
  <printOptions horizontalCentered="1" verticalCentered="1"/>
  <pageMargins left="0.25" right="0.25" top="0.75" bottom="0.75" header="0.3" footer="0.3"/>
  <pageSetup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GB84"/>
  <sheetViews>
    <sheetView showGridLines="0" view="pageBreakPreview" zoomScale="90" zoomScaleNormal="90" zoomScaleSheetLayoutView="90" zoomScalePageLayoutView="75" workbookViewId="0">
      <pane ySplit="4" topLeftCell="A41" activePane="bottomLeft" state="frozen"/>
      <selection activeCell="D31" sqref="D31"/>
      <selection pane="bottomLeft" activeCell="A10" sqref="A10"/>
    </sheetView>
  </sheetViews>
  <sheetFormatPr baseColWidth="10" defaultColWidth="11.42578125" defaultRowHeight="14.25" customHeight="1"/>
  <cols>
    <col min="1" max="1" width="10.7109375" style="33" customWidth="1"/>
    <col min="2" max="2" width="32.140625" style="32" customWidth="1"/>
    <col min="3" max="3" width="12.5703125" style="33" customWidth="1"/>
    <col min="4" max="4" width="14.5703125" style="33" customWidth="1"/>
    <col min="5" max="6" width="10.140625" style="33" customWidth="1"/>
    <col min="7" max="7" width="10.85546875" style="33" customWidth="1"/>
    <col min="8" max="9" width="10.140625" style="33" customWidth="1"/>
    <col min="10" max="10" width="10.7109375" style="33" customWidth="1"/>
    <col min="11" max="11" width="13.85546875" style="58" bestFit="1" customWidth="1"/>
    <col min="12" max="16" width="11.42578125" style="58"/>
    <col min="17" max="184" width="11.42578125" style="16"/>
    <col min="185" max="16384" width="11.42578125" style="12"/>
  </cols>
  <sheetData>
    <row r="1" spans="1:24" s="43" customFormat="1" ht="12.75" customHeight="1">
      <c r="A1" s="901" t="s">
        <v>218</v>
      </c>
      <c r="B1" s="902"/>
      <c r="C1" s="902"/>
      <c r="D1" s="902"/>
      <c r="E1" s="902"/>
      <c r="F1" s="902"/>
      <c r="G1" s="902"/>
      <c r="H1" s="902"/>
      <c r="I1" s="902"/>
      <c r="J1" s="903"/>
      <c r="K1" s="64"/>
      <c r="L1" s="64"/>
      <c r="M1" s="64"/>
      <c r="N1" s="64"/>
      <c r="O1" s="64"/>
      <c r="P1" s="64"/>
      <c r="Q1" s="44"/>
      <c r="R1" s="33"/>
      <c r="S1" s="35"/>
      <c r="T1" s="44"/>
      <c r="U1" s="44"/>
      <c r="V1" s="44"/>
      <c r="W1" s="44"/>
      <c r="X1" s="44"/>
    </row>
    <row r="2" spans="1:24" s="43" customFormat="1" ht="12.75" customHeight="1">
      <c r="A2" s="907" t="s">
        <v>515</v>
      </c>
      <c r="B2" s="908"/>
      <c r="C2" s="908"/>
      <c r="D2" s="908"/>
      <c r="E2" s="908"/>
      <c r="F2" s="908"/>
      <c r="G2" s="908"/>
      <c r="H2" s="908"/>
      <c r="I2" s="908"/>
      <c r="J2" s="909"/>
      <c r="K2" s="64"/>
      <c r="L2" s="64"/>
      <c r="M2" s="64"/>
      <c r="N2" s="64"/>
      <c r="O2" s="64"/>
      <c r="P2" s="64"/>
      <c r="Q2" s="44"/>
      <c r="R2" s="44"/>
      <c r="S2" s="44"/>
      <c r="T2" s="44"/>
      <c r="U2" s="44"/>
      <c r="V2" s="44"/>
      <c r="W2" s="44"/>
      <c r="X2" s="44"/>
    </row>
    <row r="3" spans="1:24" ht="18.600000000000001" customHeight="1" thickBot="1">
      <c r="A3" s="894" t="s">
        <v>219</v>
      </c>
      <c r="B3" s="895"/>
      <c r="C3" s="895"/>
      <c r="D3" s="895"/>
      <c r="E3" s="895"/>
      <c r="F3" s="895"/>
      <c r="G3" s="895"/>
      <c r="H3" s="895"/>
      <c r="I3" s="895"/>
      <c r="J3" s="896"/>
    </row>
    <row r="4" spans="1:24" ht="29.25" customHeight="1" thickBot="1">
      <c r="A4" s="380" t="s">
        <v>96</v>
      </c>
      <c r="B4" s="381" t="s">
        <v>97</v>
      </c>
      <c r="C4" s="381" t="s">
        <v>220</v>
      </c>
      <c r="D4" s="381" t="s">
        <v>221</v>
      </c>
      <c r="E4" s="381" t="s">
        <v>222</v>
      </c>
      <c r="F4" s="381" t="s">
        <v>223</v>
      </c>
      <c r="G4" s="381" t="s">
        <v>224</v>
      </c>
      <c r="H4" s="381" t="s">
        <v>225</v>
      </c>
      <c r="I4" s="381" t="s">
        <v>226</v>
      </c>
      <c r="J4" s="382" t="s">
        <v>227</v>
      </c>
      <c r="K4" s="113"/>
      <c r="O4" s="68"/>
      <c r="P4" s="69"/>
      <c r="R4" s="904"/>
      <c r="S4" s="904"/>
      <c r="T4" s="904"/>
      <c r="U4" s="904"/>
      <c r="V4" s="904"/>
      <c r="W4" s="904"/>
      <c r="X4" s="904"/>
    </row>
    <row r="5" spans="1:24" ht="12.75" customHeight="1">
      <c r="A5" s="519">
        <v>2021</v>
      </c>
      <c r="B5" s="556"/>
      <c r="C5" s="557">
        <v>1945</v>
      </c>
      <c r="D5" s="557">
        <v>1930</v>
      </c>
      <c r="E5" s="557">
        <v>2024</v>
      </c>
      <c r="F5" s="557">
        <v>1971</v>
      </c>
      <c r="G5" s="557">
        <v>2034</v>
      </c>
      <c r="H5" s="557">
        <v>1667</v>
      </c>
      <c r="I5" s="557">
        <v>1820</v>
      </c>
      <c r="J5" s="339">
        <v>1824</v>
      </c>
      <c r="K5" s="41"/>
      <c r="O5" s="16"/>
      <c r="P5" s="16"/>
      <c r="W5" s="12"/>
      <c r="X5" s="12"/>
    </row>
    <row r="6" spans="1:24" ht="12.75" customHeight="1">
      <c r="A6" s="519">
        <v>2022</v>
      </c>
      <c r="B6" s="556"/>
      <c r="C6" s="557">
        <v>1999</v>
      </c>
      <c r="D6" s="557">
        <v>1968</v>
      </c>
      <c r="E6" s="557">
        <v>2079</v>
      </c>
      <c r="F6" s="557">
        <v>2021</v>
      </c>
      <c r="G6" s="557">
        <v>2072</v>
      </c>
      <c r="H6" s="557">
        <v>1733</v>
      </c>
      <c r="I6" s="557">
        <v>1865</v>
      </c>
      <c r="J6" s="339">
        <v>1910</v>
      </c>
      <c r="K6" s="41"/>
      <c r="O6" s="16"/>
      <c r="P6" s="16"/>
      <c r="W6" s="12"/>
      <c r="X6" s="12"/>
    </row>
    <row r="7" spans="1:24" ht="12.75" customHeight="1">
      <c r="A7" s="519">
        <v>2023</v>
      </c>
      <c r="B7" s="556"/>
      <c r="C7" s="558">
        <v>1857.7883236802218</v>
      </c>
      <c r="D7" s="558">
        <v>2024.8971836933461</v>
      </c>
      <c r="E7" s="558">
        <v>1928.4931168445889</v>
      </c>
      <c r="F7" s="558">
        <v>1874.2638403372723</v>
      </c>
      <c r="G7" s="558">
        <v>1918.5766533474271</v>
      </c>
      <c r="H7" s="558">
        <v>1519.4423546702753</v>
      </c>
      <c r="I7" s="558">
        <v>1694.3683037180017</v>
      </c>
      <c r="J7" s="338">
        <v>1652.9332248762703</v>
      </c>
      <c r="K7" s="41"/>
      <c r="O7" s="16"/>
      <c r="P7" s="16"/>
      <c r="W7" s="12"/>
      <c r="X7" s="12"/>
    </row>
    <row r="8" spans="1:24" ht="12.75" customHeight="1">
      <c r="A8" s="519">
        <v>2024</v>
      </c>
      <c r="B8" s="556"/>
      <c r="C8" s="558">
        <v>1963.4365701576701</v>
      </c>
      <c r="D8" s="558">
        <v>2105.6650584566082</v>
      </c>
      <c r="E8" s="558">
        <v>2046.6108267374711</v>
      </c>
      <c r="F8" s="558">
        <v>1947.9803860796267</v>
      </c>
      <c r="G8" s="558">
        <v>2000.893622031851</v>
      </c>
      <c r="H8" s="558">
        <v>1654.3879024765117</v>
      </c>
      <c r="I8" s="558">
        <v>1823.014169994595</v>
      </c>
      <c r="J8" s="432">
        <v>1828.5652525556027</v>
      </c>
      <c r="K8" s="41"/>
      <c r="O8" s="16"/>
      <c r="P8" s="16"/>
      <c r="W8" s="12"/>
      <c r="X8" s="12"/>
    </row>
    <row r="9" spans="1:24" ht="12.75" customHeight="1">
      <c r="A9" s="519" t="s">
        <v>108</v>
      </c>
      <c r="B9" s="556"/>
      <c r="C9" s="558">
        <f>AVERAGE(C41:C52)</f>
        <v>2436.5999493493041</v>
      </c>
      <c r="D9" s="558">
        <f t="shared" ref="D9:J9" si="0">AVERAGE(D41:D52)</f>
        <v>2577.4857757294913</v>
      </c>
      <c r="E9" s="558">
        <f t="shared" si="0"/>
        <v>2512.6875413606626</v>
      </c>
      <c r="F9" s="558">
        <f t="shared" si="0"/>
        <v>2446.2989771089888</v>
      </c>
      <c r="G9" s="558">
        <f t="shared" si="0"/>
        <v>2485.7827855121313</v>
      </c>
      <c r="H9" s="558">
        <f t="shared" si="0"/>
        <v>2057.7501222886785</v>
      </c>
      <c r="I9" s="558">
        <f t="shared" si="0"/>
        <v>2318.4894460575183</v>
      </c>
      <c r="J9" s="558">
        <f t="shared" si="0"/>
        <v>2279.7086034401514</v>
      </c>
      <c r="K9" s="41"/>
      <c r="O9" s="16"/>
      <c r="P9" s="16"/>
      <c r="W9" s="12"/>
      <c r="X9" s="12"/>
    </row>
    <row r="10" spans="1:24" ht="12.75" customHeight="1">
      <c r="A10" s="118"/>
      <c r="B10" s="559"/>
      <c r="C10" s="560"/>
      <c r="D10" s="561"/>
      <c r="E10" s="560"/>
      <c r="F10" s="561"/>
      <c r="G10" s="561"/>
      <c r="H10" s="561"/>
      <c r="I10" s="561"/>
      <c r="J10" s="340"/>
      <c r="K10" s="41"/>
      <c r="O10" s="16"/>
      <c r="P10" s="16"/>
      <c r="W10" s="12"/>
      <c r="X10" s="12"/>
    </row>
    <row r="11" spans="1:24" ht="12.75" customHeight="1">
      <c r="A11" s="385">
        <v>2025</v>
      </c>
      <c r="B11" s="562" t="s">
        <v>512</v>
      </c>
      <c r="C11" s="278">
        <f>AVERAGE(C41)</f>
        <v>2028.9958980939043</v>
      </c>
      <c r="D11" s="278">
        <f t="shared" ref="D11:J11" si="1">AVERAGE(D41)</f>
        <v>2258.8174143753013</v>
      </c>
      <c r="E11" s="278">
        <f t="shared" si="1"/>
        <v>2149.4972408274584</v>
      </c>
      <c r="F11" s="278">
        <f t="shared" si="1"/>
        <v>2045.0162042175361</v>
      </c>
      <c r="G11" s="278">
        <f t="shared" si="1"/>
        <v>2062.7917811782372</v>
      </c>
      <c r="H11" s="278">
        <f t="shared" si="1"/>
        <v>1628.5701223715957</v>
      </c>
      <c r="I11" s="278">
        <f t="shared" si="1"/>
        <v>1894.2417145268662</v>
      </c>
      <c r="J11" s="278">
        <f t="shared" si="1"/>
        <v>1965.3367869231404</v>
      </c>
      <c r="K11" s="73"/>
      <c r="O11" s="41"/>
      <c r="P11" s="41"/>
      <c r="Q11" s="41"/>
      <c r="R11" s="41"/>
      <c r="W11" s="12"/>
      <c r="X11" s="12"/>
    </row>
    <row r="12" spans="1:24" ht="12.75" customHeight="1">
      <c r="A12" s="385">
        <v>2026</v>
      </c>
      <c r="B12" s="562" t="str">
        <f>B11</f>
        <v>Ene - ene</v>
      </c>
      <c r="C12" s="278">
        <f>AVERAGE(C54:C65)</f>
        <v>2486.186430656966</v>
      </c>
      <c r="D12" s="278">
        <f t="shared" ref="D12:J12" si="2">AVERAGE(D54:D65)</f>
        <v>2757.33084480755</v>
      </c>
      <c r="E12" s="278">
        <f t="shared" si="2"/>
        <v>2592.4103138701566</v>
      </c>
      <c r="F12" s="278">
        <f t="shared" si="2"/>
        <v>2593.0334398940026</v>
      </c>
      <c r="G12" s="278">
        <f t="shared" si="2"/>
        <v>2510.701260044581</v>
      </c>
      <c r="H12" s="278">
        <f t="shared" si="2"/>
        <v>2125.36294307045</v>
      </c>
      <c r="I12" s="278">
        <f t="shared" si="2"/>
        <v>2343.3668475977133</v>
      </c>
      <c r="J12" s="278">
        <f t="shared" si="2"/>
        <v>2496.1926668972674</v>
      </c>
      <c r="K12" s="40"/>
      <c r="Q12" s="58"/>
      <c r="W12" s="12"/>
      <c r="X12" s="12"/>
    </row>
    <row r="13" spans="1:24" ht="12.75" customHeight="1">
      <c r="A13" s="107"/>
      <c r="B13" s="35"/>
      <c r="C13" s="278"/>
      <c r="D13" s="278"/>
      <c r="E13" s="278"/>
      <c r="F13" s="278"/>
      <c r="G13" s="278"/>
      <c r="H13" s="278"/>
      <c r="I13" s="278"/>
      <c r="J13" s="341"/>
      <c r="K13" s="71"/>
      <c r="O13" s="36"/>
      <c r="P13" s="36"/>
      <c r="Q13" s="72"/>
      <c r="R13" s="12"/>
      <c r="S13" s="12"/>
      <c r="T13" s="12"/>
      <c r="U13" s="12"/>
      <c r="V13" s="12"/>
      <c r="W13" s="12"/>
      <c r="X13" s="12"/>
    </row>
    <row r="14" spans="1:24" ht="12.75" customHeight="1">
      <c r="A14" s="107"/>
      <c r="B14" s="478"/>
      <c r="C14" s="278"/>
      <c r="D14" s="278"/>
      <c r="E14" s="278"/>
      <c r="F14" s="278"/>
      <c r="G14" s="278"/>
      <c r="H14" s="278"/>
      <c r="I14" s="278"/>
      <c r="J14" s="341"/>
      <c r="K14" s="71"/>
      <c r="O14" s="36"/>
      <c r="P14" s="36"/>
      <c r="Q14" s="72"/>
      <c r="R14" s="12"/>
      <c r="S14" s="12"/>
      <c r="T14" s="12"/>
      <c r="U14" s="12"/>
      <c r="V14" s="12"/>
      <c r="W14" s="12"/>
      <c r="X14" s="12"/>
    </row>
    <row r="15" spans="1:24" ht="12.75" customHeight="1">
      <c r="A15" s="107">
        <v>2023</v>
      </c>
      <c r="B15" s="478" t="s">
        <v>109</v>
      </c>
      <c r="C15" s="278">
        <v>1740</v>
      </c>
      <c r="D15" s="278">
        <v>1865</v>
      </c>
      <c r="E15" s="278">
        <v>1840</v>
      </c>
      <c r="F15" s="278">
        <v>1839</v>
      </c>
      <c r="G15" s="278">
        <v>1794</v>
      </c>
      <c r="H15" s="278">
        <v>1400</v>
      </c>
      <c r="I15" s="278">
        <v>1591</v>
      </c>
      <c r="J15" s="341">
        <v>1699</v>
      </c>
    </row>
    <row r="16" spans="1:24" ht="12.75" customHeight="1">
      <c r="A16" s="264"/>
      <c r="B16" s="288" t="s">
        <v>110</v>
      </c>
      <c r="C16" s="278">
        <v>1744.2121220705435</v>
      </c>
      <c r="D16" s="278">
        <v>2035.8423778264041</v>
      </c>
      <c r="E16" s="278">
        <v>1866.5660973166887</v>
      </c>
      <c r="F16" s="278">
        <v>1814.3913620180113</v>
      </c>
      <c r="G16" s="278">
        <v>1767.7975433988634</v>
      </c>
      <c r="H16" s="278">
        <v>1309.8742125950168</v>
      </c>
      <c r="I16" s="278">
        <v>1574.2906008371463</v>
      </c>
      <c r="J16" s="341">
        <v>1554.7656216371333</v>
      </c>
    </row>
    <row r="17" spans="1:10" ht="12.75" customHeight="1">
      <c r="A17" s="107"/>
      <c r="B17" s="478" t="s">
        <v>111</v>
      </c>
      <c r="C17" s="278">
        <v>1807.1398956509431</v>
      </c>
      <c r="D17" s="278">
        <v>2036.4720815795361</v>
      </c>
      <c r="E17" s="278">
        <v>1908.1104347445687</v>
      </c>
      <c r="F17" s="278">
        <v>1824.5807985240551</v>
      </c>
      <c r="G17" s="278">
        <v>1874.8299692686944</v>
      </c>
      <c r="H17" s="278">
        <v>1575.8644024371411</v>
      </c>
      <c r="I17" s="278">
        <v>1649.021887689519</v>
      </c>
      <c r="J17" s="341">
        <v>1571.8781829049612</v>
      </c>
    </row>
    <row r="18" spans="1:10" ht="12.75" customHeight="1">
      <c r="A18" s="107"/>
      <c r="B18" s="478" t="s">
        <v>112</v>
      </c>
      <c r="C18" s="278">
        <v>1849.0726049864415</v>
      </c>
      <c r="D18" s="278">
        <v>2060.1159387852167</v>
      </c>
      <c r="E18" s="278">
        <v>1938.3844392299327</v>
      </c>
      <c r="F18" s="278">
        <v>1802.148413629913</v>
      </c>
      <c r="G18" s="278">
        <v>1933.4010690083924</v>
      </c>
      <c r="H18" s="278">
        <v>1597.6120169677924</v>
      </c>
      <c r="I18" s="278">
        <v>1679.6030821171751</v>
      </c>
      <c r="J18" s="341">
        <v>1529.6236526765822</v>
      </c>
    </row>
    <row r="19" spans="1:10" ht="12.75" customHeight="1">
      <c r="A19" s="107"/>
      <c r="B19" s="478" t="s">
        <v>113</v>
      </c>
      <c r="C19" s="278">
        <v>1833.2440884711787</v>
      </c>
      <c r="D19" s="278">
        <v>1974.6457209875584</v>
      </c>
      <c r="E19" s="278">
        <v>1938.8883475826074</v>
      </c>
      <c r="F19" s="278">
        <v>1868.1835380313173</v>
      </c>
      <c r="G19" s="278">
        <v>1912.8076299846327</v>
      </c>
      <c r="H19" s="278">
        <v>1435.8553442880682</v>
      </c>
      <c r="I19" s="278">
        <v>1624.6103247028591</v>
      </c>
      <c r="J19" s="341">
        <v>1583.2858844241923</v>
      </c>
    </row>
    <row r="20" spans="1:10" ht="12.75" customHeight="1">
      <c r="A20" s="107"/>
      <c r="B20" s="478" t="s">
        <v>114</v>
      </c>
      <c r="C20" s="278">
        <v>1866.2080836762138</v>
      </c>
      <c r="D20" s="278">
        <v>2067.1326259447032</v>
      </c>
      <c r="E20" s="278">
        <v>1912.2927895616585</v>
      </c>
      <c r="F20" s="278">
        <v>1858.1727284608348</v>
      </c>
      <c r="G20" s="278">
        <v>1912.3301248168052</v>
      </c>
      <c r="H20" s="278">
        <v>1423.2599181734195</v>
      </c>
      <c r="I20" s="278">
        <v>1680.4551132605754</v>
      </c>
      <c r="J20" s="341">
        <v>1339.2606609808101</v>
      </c>
    </row>
    <row r="21" spans="1:10" ht="12.75" customHeight="1">
      <c r="A21" s="107"/>
      <c r="B21" s="478" t="s">
        <v>115</v>
      </c>
      <c r="C21" s="278">
        <v>1893.9687752479381</v>
      </c>
      <c r="D21" s="278">
        <v>2014.5449856436669</v>
      </c>
      <c r="E21" s="278">
        <v>1946.8781598009364</v>
      </c>
      <c r="F21" s="278">
        <v>1894.8978226721354</v>
      </c>
      <c r="G21" s="278">
        <v>1938.7801917510587</v>
      </c>
      <c r="H21" s="278">
        <v>1579.3872784603259</v>
      </c>
      <c r="I21" s="278">
        <v>1756.1475701252427</v>
      </c>
      <c r="J21" s="341">
        <v>1573.5431472081218</v>
      </c>
    </row>
    <row r="22" spans="1:10" ht="12.75" customHeight="1">
      <c r="A22" s="107"/>
      <c r="B22" s="478" t="s">
        <v>116</v>
      </c>
      <c r="C22" s="278">
        <v>1905.4838009964474</v>
      </c>
      <c r="D22" s="278">
        <v>2019.2933142217801</v>
      </c>
      <c r="E22" s="278">
        <v>1928.3094649186676</v>
      </c>
      <c r="F22" s="278">
        <v>1889.8256933386144</v>
      </c>
      <c r="G22" s="278">
        <v>2003.3314839934424</v>
      </c>
      <c r="H22" s="278">
        <v>1610.406530657378</v>
      </c>
      <c r="I22" s="278">
        <v>1774.3012502211818</v>
      </c>
      <c r="J22" s="341">
        <v>1666.9416767922235</v>
      </c>
    </row>
    <row r="23" spans="1:10" ht="12.75" customHeight="1">
      <c r="A23" s="107"/>
      <c r="B23" s="478" t="s">
        <v>117</v>
      </c>
      <c r="C23" s="278">
        <v>1920.6476163992027</v>
      </c>
      <c r="D23" s="278">
        <v>2015.2641281649701</v>
      </c>
      <c r="E23" s="278">
        <v>1973.3312775691063</v>
      </c>
      <c r="F23" s="278">
        <v>1938.1892093697534</v>
      </c>
      <c r="G23" s="278">
        <v>1992.1654914876933</v>
      </c>
      <c r="H23" s="278">
        <v>1645.1632886247878</v>
      </c>
      <c r="I23" s="278">
        <v>1759.463543971623</v>
      </c>
      <c r="J23" s="341">
        <v>1745.1967404315399</v>
      </c>
    </row>
    <row r="24" spans="1:10" ht="12.75" customHeight="1">
      <c r="A24" s="107"/>
      <c r="B24" s="478" t="s">
        <v>118</v>
      </c>
      <c r="C24" s="278">
        <v>1951.4913450430092</v>
      </c>
      <c r="D24" s="278">
        <v>2075.738952982671</v>
      </c>
      <c r="E24" s="278">
        <v>1990.3337069191828</v>
      </c>
      <c r="F24" s="278">
        <v>1957.8602384528765</v>
      </c>
      <c r="G24" s="278">
        <v>2013.7489159050654</v>
      </c>
      <c r="H24" s="278">
        <v>1547.9243153070579</v>
      </c>
      <c r="I24" s="278">
        <v>1788.9609964757135</v>
      </c>
      <c r="J24" s="341">
        <v>1918.2565500263759</v>
      </c>
    </row>
    <row r="25" spans="1:10" ht="12.75" customHeight="1">
      <c r="A25" s="107"/>
      <c r="B25" s="478" t="s">
        <v>119</v>
      </c>
      <c r="C25" s="278">
        <v>1920.35</v>
      </c>
      <c r="D25" s="278">
        <v>2103.0100000000002</v>
      </c>
      <c r="E25" s="278">
        <v>1973.02</v>
      </c>
      <c r="F25" s="278">
        <v>1934.47</v>
      </c>
      <c r="G25" s="278">
        <v>1964.88</v>
      </c>
      <c r="H25" s="278">
        <v>1528.66</v>
      </c>
      <c r="I25" s="278">
        <v>1728.37</v>
      </c>
      <c r="J25" s="341">
        <v>1795.97</v>
      </c>
    </row>
    <row r="26" spans="1:10" ht="12.75" customHeight="1">
      <c r="A26" s="107"/>
      <c r="B26" s="478" t="s">
        <v>120</v>
      </c>
      <c r="C26" s="278">
        <v>1861.6415516207421</v>
      </c>
      <c r="D26" s="278">
        <v>2031.7060781836458</v>
      </c>
      <c r="E26" s="278">
        <v>1925.8026844917138</v>
      </c>
      <c r="F26" s="278">
        <v>1869.4462795497584</v>
      </c>
      <c r="G26" s="278">
        <v>1914.8474205544767</v>
      </c>
      <c r="H26" s="278">
        <v>1579.3009485323123</v>
      </c>
      <c r="I26" s="278">
        <v>1726.1952752149837</v>
      </c>
      <c r="J26" s="341">
        <v>1857.4765814333052</v>
      </c>
    </row>
    <row r="27" spans="1:10" ht="12.75" customHeight="1">
      <c r="A27" s="107"/>
      <c r="B27" s="478"/>
      <c r="C27" s="278"/>
      <c r="D27" s="278"/>
      <c r="E27" s="278"/>
      <c r="F27" s="278"/>
      <c r="G27" s="278"/>
      <c r="H27" s="278"/>
      <c r="I27" s="278"/>
      <c r="J27" s="341"/>
    </row>
    <row r="28" spans="1:10" ht="12.75" customHeight="1">
      <c r="A28" s="107">
        <v>2024</v>
      </c>
      <c r="B28" s="478" t="s">
        <v>109</v>
      </c>
      <c r="C28" s="278">
        <v>1790.63</v>
      </c>
      <c r="D28" s="278">
        <v>1986.96</v>
      </c>
      <c r="E28" s="278">
        <v>1962.04</v>
      </c>
      <c r="F28" s="278">
        <v>1819.91</v>
      </c>
      <c r="G28" s="278">
        <v>1770.67</v>
      </c>
      <c r="H28" s="278">
        <v>1324.55</v>
      </c>
      <c r="I28" s="278">
        <v>1637.86</v>
      </c>
      <c r="J28" s="341">
        <v>1669.93</v>
      </c>
    </row>
    <row r="29" spans="1:10" ht="12.75" customHeight="1">
      <c r="A29" s="107"/>
      <c r="B29" s="288" t="s">
        <v>110</v>
      </c>
      <c r="C29" s="278">
        <v>1783.56</v>
      </c>
      <c r="D29" s="278">
        <v>2083.11</v>
      </c>
      <c r="E29" s="278">
        <v>1929.9</v>
      </c>
      <c r="F29" s="278">
        <v>1784.65</v>
      </c>
      <c r="G29" s="278">
        <v>1810.88</v>
      </c>
      <c r="H29" s="278">
        <v>1270.33</v>
      </c>
      <c r="I29" s="278">
        <v>1553.04</v>
      </c>
      <c r="J29" s="341">
        <v>1585.81</v>
      </c>
    </row>
    <row r="30" spans="1:10" ht="12.75">
      <c r="A30" s="107"/>
      <c r="B30" s="478" t="s">
        <v>111</v>
      </c>
      <c r="C30" s="278">
        <v>1790.7815812384183</v>
      </c>
      <c r="D30" s="278">
        <v>1974.3871733734634</v>
      </c>
      <c r="E30" s="278">
        <v>1902.8225497941703</v>
      </c>
      <c r="F30" s="278">
        <v>1832.6428743856836</v>
      </c>
      <c r="G30" s="278">
        <v>1768.7336719755972</v>
      </c>
      <c r="H30" s="278">
        <v>1386.4501019691752</v>
      </c>
      <c r="I30" s="278">
        <v>1625.1359274395099</v>
      </c>
      <c r="J30" s="341">
        <v>1569.1225822784811</v>
      </c>
    </row>
    <row r="31" spans="1:10" ht="12.75">
      <c r="A31" s="107"/>
      <c r="B31" s="478" t="s">
        <v>112</v>
      </c>
      <c r="C31" s="278">
        <v>1830.5962090094331</v>
      </c>
      <c r="D31" s="278">
        <v>2011.587173411486</v>
      </c>
      <c r="E31" s="278">
        <v>1955.3056395786987</v>
      </c>
      <c r="F31" s="278">
        <v>1806.945978359124</v>
      </c>
      <c r="G31" s="278">
        <v>1848.6119550338744</v>
      </c>
      <c r="H31" s="278">
        <v>1480.1607934940344</v>
      </c>
      <c r="I31" s="278">
        <v>1656.1885346008432</v>
      </c>
      <c r="J31" s="341">
        <v>1538.8626791576587</v>
      </c>
    </row>
    <row r="32" spans="1:10" ht="12.75">
      <c r="A32" s="107"/>
      <c r="B32" s="478" t="s">
        <v>113</v>
      </c>
      <c r="C32" s="278">
        <v>1823.8349536045475</v>
      </c>
      <c r="D32" s="278">
        <v>2029.0916113787148</v>
      </c>
      <c r="E32" s="278">
        <v>1963.7486915590389</v>
      </c>
      <c r="F32" s="278">
        <v>1878.8106098501428</v>
      </c>
      <c r="G32" s="278">
        <v>1735.7493828347042</v>
      </c>
      <c r="H32" s="278">
        <v>1597.758657117716</v>
      </c>
      <c r="I32" s="278">
        <v>1667.5807442980458</v>
      </c>
      <c r="J32" s="341">
        <v>1469.766738274257</v>
      </c>
    </row>
    <row r="33" spans="1:10" ht="12.75">
      <c r="A33" s="107"/>
      <c r="B33" s="478" t="s">
        <v>114</v>
      </c>
      <c r="C33" s="278">
        <v>1885.9289597391803</v>
      </c>
      <c r="D33" s="278">
        <v>2019.077004336147</v>
      </c>
      <c r="E33" s="278">
        <v>1968.0591428144405</v>
      </c>
      <c r="F33" s="278">
        <v>1855.4811788328589</v>
      </c>
      <c r="G33" s="278">
        <v>1966.7711721296862</v>
      </c>
      <c r="H33" s="278">
        <v>1500.4416962164139</v>
      </c>
      <c r="I33" s="278">
        <v>1698.0688847994268</v>
      </c>
      <c r="J33" s="341">
        <v>1574.2482867685819</v>
      </c>
    </row>
    <row r="34" spans="1:10" ht="12.75">
      <c r="A34" s="107"/>
      <c r="B34" s="478" t="s">
        <v>115</v>
      </c>
      <c r="C34" s="278">
        <v>1986.75</v>
      </c>
      <c r="D34" s="278">
        <v>2059.67</v>
      </c>
      <c r="E34" s="278">
        <v>2020.16</v>
      </c>
      <c r="F34" s="278">
        <v>1886.44</v>
      </c>
      <c r="G34" s="278">
        <v>2075.8200000000002</v>
      </c>
      <c r="H34" s="278">
        <v>1840.42</v>
      </c>
      <c r="I34" s="278">
        <v>1903.99</v>
      </c>
      <c r="J34" s="341">
        <v>1883.57</v>
      </c>
    </row>
    <row r="35" spans="1:10" ht="12.75">
      <c r="A35" s="107"/>
      <c r="B35" s="478" t="s">
        <v>116</v>
      </c>
      <c r="C35" s="278">
        <v>2086.73</v>
      </c>
      <c r="D35" s="278">
        <v>2183.3694956560562</v>
      </c>
      <c r="E35" s="278">
        <v>2154.4451291420755</v>
      </c>
      <c r="F35" s="278">
        <v>2018.7734642631597</v>
      </c>
      <c r="G35" s="278">
        <v>2140.9655730298632</v>
      </c>
      <c r="H35" s="278">
        <v>1868.4758665938739</v>
      </c>
      <c r="I35" s="278">
        <v>1955.9196628619138</v>
      </c>
      <c r="J35" s="341">
        <v>2130.7786397159248</v>
      </c>
    </row>
    <row r="36" spans="1:10" ht="12.75">
      <c r="A36" s="107"/>
      <c r="B36" s="478" t="s">
        <v>117</v>
      </c>
      <c r="C36" s="278">
        <v>2140.3932335882032</v>
      </c>
      <c r="D36" s="278">
        <v>2186.5354296066253</v>
      </c>
      <c r="E36" s="278">
        <v>2162.304696826287</v>
      </c>
      <c r="F36" s="278">
        <v>2103.244678364676</v>
      </c>
      <c r="G36" s="278">
        <v>2209.8135236445009</v>
      </c>
      <c r="H36" s="278">
        <v>1925.7490881410765</v>
      </c>
      <c r="I36" s="278">
        <v>2037.644030527249</v>
      </c>
      <c r="J36" s="341">
        <v>2106.7188219564732</v>
      </c>
    </row>
    <row r="37" spans="1:10" ht="12.75">
      <c r="A37" s="107"/>
      <c r="B37" s="478" t="s">
        <v>118</v>
      </c>
      <c r="C37" s="278">
        <v>2186.0246754118093</v>
      </c>
      <c r="D37" s="278">
        <v>2239.7505896937037</v>
      </c>
      <c r="E37" s="278">
        <v>2202.2409234001188</v>
      </c>
      <c r="F37" s="278">
        <v>2166.2183216112844</v>
      </c>
      <c r="G37" s="278">
        <v>2292.9234530918084</v>
      </c>
      <c r="H37" s="278">
        <v>1910.0938201697475</v>
      </c>
      <c r="I37" s="278">
        <v>2068.2096099877799</v>
      </c>
      <c r="J37" s="341">
        <v>2243.8381385145722</v>
      </c>
    </row>
    <row r="38" spans="1:10" ht="12.75">
      <c r="A38" s="107"/>
      <c r="B38" s="478" t="s">
        <v>119</v>
      </c>
      <c r="C38" s="278">
        <v>2162.2078203408241</v>
      </c>
      <c r="D38" s="278">
        <v>2262.4422240231079</v>
      </c>
      <c r="E38" s="278">
        <v>2200.1231477348251</v>
      </c>
      <c r="F38" s="278">
        <v>2124.0575272885858</v>
      </c>
      <c r="G38" s="278">
        <v>2242.0147326421802</v>
      </c>
      <c r="H38" s="278">
        <v>1930.0748060161011</v>
      </c>
      <c r="I38" s="278">
        <v>2075.782645420376</v>
      </c>
      <c r="J38" s="341">
        <v>2152.8071440012814</v>
      </c>
    </row>
    <row r="39" spans="1:10" ht="12.75">
      <c r="A39" s="107"/>
      <c r="B39" s="478" t="s">
        <v>120</v>
      </c>
      <c r="C39" s="278">
        <v>2093.8014089596286</v>
      </c>
      <c r="D39" s="675">
        <v>2232</v>
      </c>
      <c r="E39" s="278">
        <v>2138.1799999999998</v>
      </c>
      <c r="F39" s="278">
        <v>2098.59</v>
      </c>
      <c r="G39" s="278">
        <v>2147.77</v>
      </c>
      <c r="H39" s="278">
        <v>1818.15</v>
      </c>
      <c r="I39" s="278">
        <v>1996.75</v>
      </c>
      <c r="J39" s="341">
        <v>2017.33</v>
      </c>
    </row>
    <row r="40" spans="1:10" ht="12.75">
      <c r="A40" s="107"/>
      <c r="B40" s="478"/>
      <c r="C40" s="278"/>
      <c r="D40" s="278"/>
      <c r="E40" s="278"/>
      <c r="F40" s="278"/>
      <c r="G40" s="278"/>
      <c r="H40" s="278"/>
      <c r="I40" s="278"/>
      <c r="J40" s="341"/>
    </row>
    <row r="41" spans="1:10" ht="12.75">
      <c r="A41" s="107">
        <v>2025</v>
      </c>
      <c r="B41" s="478" t="s">
        <v>109</v>
      </c>
      <c r="C41" s="278">
        <v>2028.9958980939043</v>
      </c>
      <c r="D41" s="278">
        <v>2258.8174143753013</v>
      </c>
      <c r="E41" s="278">
        <v>2149.4972408274584</v>
      </c>
      <c r="F41" s="278">
        <v>2045.0162042175361</v>
      </c>
      <c r="G41" s="278">
        <v>2062.7917811782372</v>
      </c>
      <c r="H41" s="278">
        <v>1628.5701223715957</v>
      </c>
      <c r="I41" s="278">
        <v>1894.2417145268662</v>
      </c>
      <c r="J41" s="341">
        <v>1965.3367869231404</v>
      </c>
    </row>
    <row r="42" spans="1:10" ht="12.75">
      <c r="A42" s="107"/>
      <c r="B42" s="288" t="s">
        <v>110</v>
      </c>
      <c r="C42" s="278">
        <v>2132.6131359098426</v>
      </c>
      <c r="D42" s="278">
        <v>2309.0657444628832</v>
      </c>
      <c r="E42" s="278">
        <v>2189.5641263132829</v>
      </c>
      <c r="F42" s="278">
        <v>2173.9555958692604</v>
      </c>
      <c r="G42" s="278">
        <v>2219.1877290672819</v>
      </c>
      <c r="H42" s="278">
        <v>1872.8512690116047</v>
      </c>
      <c r="I42" s="278">
        <v>2007.4128233445781</v>
      </c>
      <c r="J42" s="341">
        <v>1905.5836096636665</v>
      </c>
    </row>
    <row r="43" spans="1:10" ht="12.75">
      <c r="A43" s="107"/>
      <c r="B43" s="478" t="s">
        <v>111</v>
      </c>
      <c r="C43" s="278">
        <v>2150.0042392477253</v>
      </c>
      <c r="D43" s="278">
        <v>2311.129365400906</v>
      </c>
      <c r="E43" s="278">
        <v>2274.3275230980666</v>
      </c>
      <c r="F43" s="278">
        <v>2202.2680993190738</v>
      </c>
      <c r="G43" s="278">
        <v>2034.7420665399604</v>
      </c>
      <c r="H43" s="278">
        <v>1857.4015198995723</v>
      </c>
      <c r="I43" s="278">
        <v>2079.3393185266968</v>
      </c>
      <c r="J43" s="341">
        <v>1912.721850411504</v>
      </c>
    </row>
    <row r="44" spans="1:10" ht="12.75">
      <c r="A44" s="107"/>
      <c r="B44" s="478" t="s">
        <v>112</v>
      </c>
      <c r="C44" s="278">
        <v>2224.076876311779</v>
      </c>
      <c r="D44" s="278">
        <v>2311.4572605192479</v>
      </c>
      <c r="E44" s="278">
        <v>2303.4241238654158</v>
      </c>
      <c r="F44" s="278">
        <v>2241.044240961663</v>
      </c>
      <c r="G44" s="278">
        <v>2313.6531835392448</v>
      </c>
      <c r="H44" s="278">
        <v>1848.1476718288368</v>
      </c>
      <c r="I44" s="278">
        <v>2063.49485819245</v>
      </c>
      <c r="J44" s="341">
        <v>1906.3549290426693</v>
      </c>
    </row>
    <row r="45" spans="1:10" ht="12.75">
      <c r="A45" s="107"/>
      <c r="B45" s="478" t="s">
        <v>113</v>
      </c>
      <c r="C45" s="278">
        <v>2286.5210506948624</v>
      </c>
      <c r="D45" s="278">
        <v>2394.6457208602533</v>
      </c>
      <c r="E45" s="278">
        <v>2343.9748237079084</v>
      </c>
      <c r="F45" s="278">
        <v>2273.7941855382014</v>
      </c>
      <c r="G45" s="278">
        <v>2360.037000477862</v>
      </c>
      <c r="H45" s="278">
        <v>1960.379439018121</v>
      </c>
      <c r="I45" s="278">
        <v>2147.0010017816207</v>
      </c>
      <c r="J45" s="341">
        <v>2050.4162393162392</v>
      </c>
    </row>
    <row r="46" spans="1:10" ht="12.75">
      <c r="A46" s="107"/>
      <c r="B46" s="478" t="s">
        <v>114</v>
      </c>
      <c r="C46" s="278">
        <v>2335.9499999999998</v>
      </c>
      <c r="D46" s="278">
        <v>2468.14</v>
      </c>
      <c r="E46" s="278">
        <v>2399.59</v>
      </c>
      <c r="F46" s="278">
        <v>2317.5</v>
      </c>
      <c r="G46" s="278">
        <v>2368.96</v>
      </c>
      <c r="H46" s="278">
        <v>2026.38</v>
      </c>
      <c r="I46" s="278">
        <v>2249.9899999999998</v>
      </c>
      <c r="J46" s="341">
        <v>1945.58</v>
      </c>
    </row>
    <row r="47" spans="1:10" ht="12.75">
      <c r="A47" s="107"/>
      <c r="B47" s="478" t="s">
        <v>115</v>
      </c>
      <c r="C47" s="278">
        <v>2510.44</v>
      </c>
      <c r="D47" s="278">
        <v>2595</v>
      </c>
      <c r="E47" s="278">
        <v>2575.46</v>
      </c>
      <c r="F47" s="278">
        <v>2458.04</v>
      </c>
      <c r="G47" s="278">
        <v>2549.86</v>
      </c>
      <c r="H47" s="278">
        <v>2141.85</v>
      </c>
      <c r="I47" s="278">
        <v>2430.37</v>
      </c>
      <c r="J47" s="341">
        <v>2316.9899999999998</v>
      </c>
    </row>
    <row r="48" spans="1:10" ht="12.75">
      <c r="A48" s="107"/>
      <c r="B48" s="478" t="s">
        <v>116</v>
      </c>
      <c r="C48" s="278">
        <v>2667.53</v>
      </c>
      <c r="D48" s="278">
        <v>2743.53</v>
      </c>
      <c r="E48" s="278">
        <v>2748.92</v>
      </c>
      <c r="F48" s="278">
        <v>2600.8200000000002</v>
      </c>
      <c r="G48" s="278">
        <v>2716.03</v>
      </c>
      <c r="H48" s="278">
        <v>2302.0300000000002</v>
      </c>
      <c r="I48" s="278">
        <v>2595.02</v>
      </c>
      <c r="J48" s="341">
        <v>2521.71</v>
      </c>
    </row>
    <row r="49" spans="1:10" ht="12.75">
      <c r="A49" s="107"/>
      <c r="B49" s="478" t="s">
        <v>117</v>
      </c>
      <c r="C49" s="278">
        <v>2791.2850131754685</v>
      </c>
      <c r="D49" s="278">
        <v>2890.2444694777323</v>
      </c>
      <c r="E49" s="278">
        <v>2830.7187055710433</v>
      </c>
      <c r="F49" s="278">
        <v>2787.966790697064</v>
      </c>
      <c r="G49" s="278">
        <v>2901.6527823404704</v>
      </c>
      <c r="H49" s="278">
        <v>2405.4961969489536</v>
      </c>
      <c r="I49" s="278">
        <v>2665.7976980508524</v>
      </c>
      <c r="J49" s="341">
        <v>2613.2024597474533</v>
      </c>
    </row>
    <row r="50" spans="1:10" ht="12.75">
      <c r="A50" s="107"/>
      <c r="B50" s="478" t="s">
        <v>118</v>
      </c>
      <c r="C50" s="278">
        <v>2839.5343642959515</v>
      </c>
      <c r="D50" s="278">
        <v>2966.725805965501</v>
      </c>
      <c r="E50" s="278">
        <v>2889.6967567303145</v>
      </c>
      <c r="F50" s="278">
        <v>2859.5932933994172</v>
      </c>
      <c r="G50" s="278">
        <v>2894.5236459014523</v>
      </c>
      <c r="H50" s="278">
        <v>2282.3410659386609</v>
      </c>
      <c r="I50" s="278">
        <v>2726.4061570775843</v>
      </c>
      <c r="J50" s="341">
        <v>2774.0893596128217</v>
      </c>
    </row>
    <row r="51" spans="1:10" ht="12.75">
      <c r="A51" s="107"/>
      <c r="B51" s="478" t="s">
        <v>119</v>
      </c>
      <c r="C51" s="278">
        <v>2707.4465664278932</v>
      </c>
      <c r="D51" s="278">
        <v>2862.8437695989437</v>
      </c>
      <c r="E51" s="278">
        <v>2771.7248617563505</v>
      </c>
      <c r="F51" s="278">
        <v>2715.4774446962783</v>
      </c>
      <c r="G51" s="278">
        <v>2765.1321909825092</v>
      </c>
      <c r="H51" s="278">
        <v>2274.6613690063568</v>
      </c>
      <c r="I51" s="278">
        <v>2594.5684555056596</v>
      </c>
      <c r="J51" s="341">
        <v>2852.9094794325401</v>
      </c>
    </row>
    <row r="52" spans="1:10" ht="12.75">
      <c r="A52" s="107"/>
      <c r="B52" s="478" t="s">
        <v>120</v>
      </c>
      <c r="C52" s="278">
        <v>2564.8022480342215</v>
      </c>
      <c r="D52" s="278">
        <v>2818.229758093129</v>
      </c>
      <c r="E52" s="278">
        <v>2675.3523344581158</v>
      </c>
      <c r="F52" s="278">
        <v>2680.1118706093775</v>
      </c>
      <c r="G52" s="278">
        <v>2642.8230461185567</v>
      </c>
      <c r="H52" s="278">
        <v>2092.8928134404428</v>
      </c>
      <c r="I52" s="278">
        <v>2368.2313256839084</v>
      </c>
      <c r="J52" s="341">
        <v>2591.6085271317829</v>
      </c>
    </row>
    <row r="53" spans="1:10" ht="12.75">
      <c r="A53" s="107"/>
      <c r="B53" s="478"/>
      <c r="C53" s="278"/>
      <c r="D53" s="278"/>
      <c r="E53" s="278"/>
      <c r="F53" s="278"/>
      <c r="G53" s="278"/>
      <c r="H53" s="278"/>
      <c r="I53" s="278"/>
      <c r="J53" s="278"/>
    </row>
    <row r="54" spans="1:10" ht="12.75">
      <c r="A54" s="107">
        <v>2026</v>
      </c>
      <c r="B54" s="478" t="s">
        <v>109</v>
      </c>
      <c r="C54" s="278">
        <v>2486.186430656966</v>
      </c>
      <c r="D54" s="278">
        <v>2757.33084480755</v>
      </c>
      <c r="E54" s="278">
        <v>2592.4103138701566</v>
      </c>
      <c r="F54" s="278">
        <v>2593.0334398940026</v>
      </c>
      <c r="G54" s="278">
        <v>2510.701260044581</v>
      </c>
      <c r="H54" s="278">
        <v>2125.36294307045</v>
      </c>
      <c r="I54" s="278">
        <v>2343.3668475977133</v>
      </c>
      <c r="J54" s="341">
        <v>2496.1926668972674</v>
      </c>
    </row>
    <row r="55" spans="1:10" ht="12.75" hidden="1">
      <c r="A55" s="107"/>
      <c r="B55" s="288" t="s">
        <v>110</v>
      </c>
      <c r="C55" s="278"/>
      <c r="D55" s="278"/>
      <c r="E55" s="278"/>
      <c r="F55" s="278"/>
      <c r="G55" s="278"/>
      <c r="H55" s="278"/>
      <c r="I55" s="278"/>
      <c r="J55" s="341"/>
    </row>
    <row r="56" spans="1:10" ht="16.5" hidden="1" customHeight="1">
      <c r="A56" s="107"/>
      <c r="B56" s="478" t="s">
        <v>111</v>
      </c>
      <c r="C56" s="278"/>
      <c r="D56" s="278"/>
      <c r="E56" s="278"/>
      <c r="F56" s="278"/>
      <c r="G56" s="278"/>
      <c r="H56" s="278"/>
      <c r="I56" s="278"/>
      <c r="J56" s="341"/>
    </row>
    <row r="57" spans="1:10" ht="14.25" hidden="1" customHeight="1">
      <c r="A57" s="107"/>
      <c r="B57" s="478" t="s">
        <v>112</v>
      </c>
      <c r="C57" s="278"/>
      <c r="D57" s="278"/>
      <c r="E57" s="278"/>
      <c r="F57" s="278"/>
      <c r="G57" s="278"/>
      <c r="H57" s="278"/>
      <c r="I57" s="278"/>
      <c r="J57" s="341"/>
    </row>
    <row r="58" spans="1:10" ht="14.25" hidden="1" customHeight="1">
      <c r="A58" s="107"/>
      <c r="B58" s="478" t="s">
        <v>113</v>
      </c>
      <c r="C58" s="278"/>
      <c r="D58" s="278"/>
      <c r="E58" s="278"/>
      <c r="F58" s="278"/>
      <c r="G58" s="278"/>
      <c r="H58" s="278"/>
      <c r="I58" s="278"/>
      <c r="J58" s="341"/>
    </row>
    <row r="59" spans="1:10" ht="14.25" hidden="1" customHeight="1">
      <c r="A59" s="107"/>
      <c r="B59" s="478" t="s">
        <v>114</v>
      </c>
      <c r="C59" s="278"/>
      <c r="D59" s="278"/>
      <c r="E59" s="278"/>
      <c r="F59" s="278"/>
      <c r="G59" s="278"/>
      <c r="H59" s="278"/>
      <c r="I59" s="278"/>
      <c r="J59" s="341"/>
    </row>
    <row r="60" spans="1:10" ht="14.25" hidden="1" customHeight="1">
      <c r="A60" s="107"/>
      <c r="B60" s="478" t="s">
        <v>115</v>
      </c>
      <c r="C60" s="278"/>
      <c r="D60" s="278"/>
      <c r="E60" s="278"/>
      <c r="F60" s="278"/>
      <c r="G60" s="278"/>
      <c r="H60" s="278"/>
      <c r="I60" s="278"/>
      <c r="J60" s="341"/>
    </row>
    <row r="61" spans="1:10" ht="14.25" hidden="1" customHeight="1">
      <c r="A61" s="107"/>
      <c r="B61" s="478" t="s">
        <v>116</v>
      </c>
      <c r="C61" s="278"/>
      <c r="D61" s="278"/>
      <c r="E61" s="278"/>
      <c r="F61" s="278"/>
      <c r="G61" s="278"/>
      <c r="H61" s="278"/>
      <c r="I61" s="278"/>
      <c r="J61" s="341"/>
    </row>
    <row r="62" spans="1:10" ht="14.25" hidden="1" customHeight="1">
      <c r="A62" s="107"/>
      <c r="B62" s="478" t="s">
        <v>117</v>
      </c>
      <c r="C62" s="278"/>
      <c r="D62" s="278"/>
      <c r="E62" s="278"/>
      <c r="F62" s="278"/>
      <c r="G62" s="278"/>
      <c r="H62" s="278"/>
      <c r="I62" s="278"/>
      <c r="J62" s="341"/>
    </row>
    <row r="63" spans="1:10" ht="14.25" hidden="1" customHeight="1">
      <c r="A63" s="107"/>
      <c r="B63" s="478" t="s">
        <v>118</v>
      </c>
      <c r="C63" s="278"/>
      <c r="D63" s="278"/>
      <c r="E63" s="278"/>
      <c r="F63" s="278"/>
      <c r="G63" s="278"/>
      <c r="H63" s="278"/>
      <c r="I63" s="278"/>
      <c r="J63" s="341"/>
    </row>
    <row r="64" spans="1:10" ht="14.25" hidden="1" customHeight="1">
      <c r="A64" s="107"/>
      <c r="B64" s="478" t="s">
        <v>119</v>
      </c>
      <c r="C64" s="278"/>
      <c r="D64" s="278"/>
      <c r="E64" s="278"/>
      <c r="F64" s="278"/>
      <c r="G64" s="278"/>
      <c r="H64" s="278"/>
      <c r="I64" s="278"/>
      <c r="J64" s="341"/>
    </row>
    <row r="65" spans="1:10" ht="14.25" hidden="1" customHeight="1">
      <c r="A65" s="107"/>
      <c r="B65" s="478" t="s">
        <v>120</v>
      </c>
      <c r="C65" s="278"/>
      <c r="D65" s="278"/>
      <c r="E65" s="278"/>
      <c r="F65" s="278"/>
      <c r="G65" s="278"/>
      <c r="H65" s="278"/>
      <c r="I65" s="278"/>
      <c r="J65" s="341"/>
    </row>
    <row r="66" spans="1:10" ht="14.25" customHeight="1">
      <c r="A66" s="107"/>
      <c r="B66" s="478"/>
      <c r="C66" s="278"/>
      <c r="D66" s="278"/>
      <c r="E66" s="278"/>
      <c r="F66" s="278"/>
      <c r="G66" s="278"/>
      <c r="H66" s="278"/>
      <c r="I66" s="278"/>
      <c r="J66" s="278"/>
    </row>
    <row r="67" spans="1:10" ht="14.25" customHeight="1">
      <c r="A67" s="905" t="s">
        <v>513</v>
      </c>
      <c r="B67" s="906"/>
      <c r="C67" s="507">
        <f>(C12/C11-1)*100</f>
        <v>22.532846566745611</v>
      </c>
      <c r="D67" s="507">
        <f t="shared" ref="D67:J67" si="3">(D12/D11-1)*100</f>
        <v>22.069664739596394</v>
      </c>
      <c r="E67" s="507">
        <f t="shared" si="3"/>
        <v>20.60542645182446</v>
      </c>
      <c r="F67" s="507">
        <f t="shared" si="3"/>
        <v>26.797696494837741</v>
      </c>
      <c r="G67" s="507">
        <f t="shared" si="3"/>
        <v>21.71375138068974</v>
      </c>
      <c r="H67" s="507">
        <f t="shared" si="3"/>
        <v>30.504846790103368</v>
      </c>
      <c r="I67" s="507">
        <f t="shared" si="3"/>
        <v>23.710022307423806</v>
      </c>
      <c r="J67" s="507">
        <f t="shared" si="3"/>
        <v>27.010936929808139</v>
      </c>
    </row>
    <row r="68" spans="1:10" ht="14.25" customHeight="1">
      <c r="A68" s="195" t="s">
        <v>121</v>
      </c>
      <c r="C68" s="563">
        <f>((C54/C52)-1)*100</f>
        <v>-3.0651804612815803</v>
      </c>
      <c r="D68" s="563">
        <f t="shared" ref="D68:J68" si="4">((D54/D52)-1)*100</f>
        <v>-2.1608924222979109</v>
      </c>
      <c r="E68" s="563">
        <f t="shared" si="4"/>
        <v>-3.1002279408091082</v>
      </c>
      <c r="F68" s="563">
        <f t="shared" si="4"/>
        <v>-3.2490595512185028</v>
      </c>
      <c r="G68" s="563">
        <f t="shared" si="4"/>
        <v>-4.9992672142018524</v>
      </c>
      <c r="H68" s="563">
        <f t="shared" si="4"/>
        <v>1.5514473279035546</v>
      </c>
      <c r="I68" s="563">
        <f t="shared" si="4"/>
        <v>-1.0499176248762176</v>
      </c>
      <c r="J68" s="563">
        <f t="shared" si="4"/>
        <v>-3.6817235024348083</v>
      </c>
    </row>
    <row r="69" spans="1:10" ht="14.25" customHeight="1">
      <c r="A69" s="518" t="s">
        <v>514</v>
      </c>
      <c r="B69" s="196"/>
      <c r="C69" s="374">
        <f>(C54/C41-1)*100</f>
        <v>22.532846566745611</v>
      </c>
      <c r="D69" s="374">
        <f t="shared" ref="D69:J69" si="5">(D54/D41-1)*100</f>
        <v>22.069664739596394</v>
      </c>
      <c r="E69" s="374">
        <f t="shared" si="5"/>
        <v>20.60542645182446</v>
      </c>
      <c r="F69" s="374">
        <f t="shared" si="5"/>
        <v>26.797696494837741</v>
      </c>
      <c r="G69" s="374">
        <f t="shared" si="5"/>
        <v>21.71375138068974</v>
      </c>
      <c r="H69" s="374">
        <f t="shared" si="5"/>
        <v>30.504846790103368</v>
      </c>
      <c r="I69" s="374">
        <f t="shared" si="5"/>
        <v>23.710022307423806</v>
      </c>
      <c r="J69" s="374">
        <f t="shared" si="5"/>
        <v>27.010936929808139</v>
      </c>
    </row>
    <row r="70" spans="1:10" ht="14.25" customHeight="1" thickBot="1">
      <c r="A70" s="481" t="s">
        <v>228</v>
      </c>
      <c r="B70" s="342"/>
      <c r="C70" s="343"/>
      <c r="D70" s="343"/>
      <c r="E70" s="343"/>
      <c r="F70" s="343"/>
      <c r="G70" s="343"/>
      <c r="H70" s="344"/>
      <c r="I70" s="344"/>
      <c r="J70" s="345"/>
    </row>
    <row r="83" spans="3:10" ht="14.25" customHeight="1">
      <c r="C83" s="39"/>
      <c r="D83" s="39"/>
      <c r="E83" s="39"/>
      <c r="F83" s="39"/>
      <c r="G83" s="39"/>
      <c r="H83" s="39"/>
      <c r="I83" s="39"/>
      <c r="J83" s="39"/>
    </row>
    <row r="84" spans="3:10" ht="14.25" customHeight="1">
      <c r="C84" s="39"/>
      <c r="D84" s="39"/>
      <c r="E84" s="39"/>
      <c r="F84" s="39"/>
      <c r="G84" s="39"/>
      <c r="H84" s="39"/>
      <c r="I84" s="39"/>
      <c r="J84" s="39"/>
    </row>
  </sheetData>
  <mergeCells count="5">
    <mergeCell ref="A67:B67"/>
    <mergeCell ref="A1:J1"/>
    <mergeCell ref="A2:J2"/>
    <mergeCell ref="A3:J3"/>
    <mergeCell ref="R4:X4"/>
  </mergeCells>
  <phoneticPr fontId="115" type="noConversion"/>
  <printOptions horizontalCentered="1" verticalCentered="1"/>
  <pageMargins left="0.25" right="0.25" top="0.75" bottom="0.75" header="0.3" footer="0.3"/>
  <pageSetup scale="7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GD70"/>
  <sheetViews>
    <sheetView showGridLines="0" view="pageBreakPreview" zoomScale="90" zoomScaleNormal="75" zoomScaleSheetLayoutView="90" zoomScalePageLayoutView="75" workbookViewId="0">
      <pane xSplit="2" ySplit="4" topLeftCell="C22" activePane="bottomRight" state="frozen"/>
      <selection activeCell="D31" sqref="D31"/>
      <selection pane="topRight" activeCell="D31" sqref="D31"/>
      <selection pane="bottomLeft" activeCell="D31" sqref="D31"/>
      <selection pane="bottomRight" activeCell="L67" sqref="L67"/>
    </sheetView>
  </sheetViews>
  <sheetFormatPr baseColWidth="10" defaultColWidth="11.42578125" defaultRowHeight="14.25" customHeight="1"/>
  <cols>
    <col min="1" max="1" width="10.7109375" style="33" customWidth="1"/>
    <col min="2" max="2" width="32.5703125" style="32" customWidth="1"/>
    <col min="3" max="3" width="12.5703125" style="33" customWidth="1"/>
    <col min="4" max="4" width="14.5703125" style="33" customWidth="1"/>
    <col min="5" max="6" width="10.140625" style="33" customWidth="1"/>
    <col min="7" max="7" width="11.5703125" style="33" customWidth="1"/>
    <col min="8" max="9" width="10.140625" style="33" customWidth="1"/>
    <col min="10" max="10" width="10.7109375" style="33" customWidth="1"/>
    <col min="11" max="11" width="13.85546875" style="58" bestFit="1" customWidth="1"/>
    <col min="12" max="18" width="11.42578125" style="58"/>
    <col min="19" max="186" width="11.42578125" style="16"/>
    <col min="187" max="16384" width="11.42578125" style="12"/>
  </cols>
  <sheetData>
    <row r="1" spans="1:14" s="43" customFormat="1" ht="12.75" customHeight="1">
      <c r="A1" s="901" t="s">
        <v>229</v>
      </c>
      <c r="B1" s="902"/>
      <c r="C1" s="902"/>
      <c r="D1" s="902"/>
      <c r="E1" s="902"/>
      <c r="F1" s="902"/>
      <c r="G1" s="902"/>
      <c r="H1" s="902"/>
      <c r="I1" s="902"/>
      <c r="J1" s="903"/>
    </row>
    <row r="2" spans="1:14" s="43" customFormat="1" ht="12.75" customHeight="1">
      <c r="A2" s="907" t="s">
        <v>518</v>
      </c>
      <c r="B2" s="908"/>
      <c r="C2" s="908"/>
      <c r="D2" s="908"/>
      <c r="E2" s="908"/>
      <c r="F2" s="908"/>
      <c r="G2" s="908"/>
      <c r="H2" s="908"/>
      <c r="I2" s="908"/>
      <c r="J2" s="909"/>
    </row>
    <row r="3" spans="1:14" ht="18.600000000000001" customHeight="1" thickBot="1">
      <c r="A3" s="927" t="s">
        <v>517</v>
      </c>
      <c r="B3" s="924"/>
      <c r="C3" s="924"/>
      <c r="D3" s="924"/>
      <c r="E3" s="924"/>
      <c r="F3" s="924"/>
      <c r="G3" s="924"/>
      <c r="H3" s="924"/>
      <c r="I3" s="924"/>
      <c r="J3" s="925"/>
    </row>
    <row r="4" spans="1:14" ht="43.5" customHeight="1" thickBot="1">
      <c r="A4" s="78" t="s">
        <v>96</v>
      </c>
      <c r="B4" s="42" t="s">
        <v>97</v>
      </c>
      <c r="C4" s="42" t="s">
        <v>220</v>
      </c>
      <c r="D4" s="42" t="s">
        <v>221</v>
      </c>
      <c r="E4" s="42" t="s">
        <v>222</v>
      </c>
      <c r="F4" s="42" t="s">
        <v>223</v>
      </c>
      <c r="G4" s="42" t="s">
        <v>224</v>
      </c>
      <c r="H4" s="42" t="s">
        <v>225</v>
      </c>
      <c r="I4" s="42" t="s">
        <v>226</v>
      </c>
      <c r="J4" s="346" t="s">
        <v>227</v>
      </c>
    </row>
    <row r="5" spans="1:14" ht="12.75" customHeight="1">
      <c r="A5" s="386">
        <v>2021</v>
      </c>
      <c r="B5" s="564"/>
      <c r="C5" s="565">
        <v>2568.9499999999998</v>
      </c>
      <c r="D5" s="565">
        <v>2551.6999999999998</v>
      </c>
      <c r="E5" s="566">
        <v>2674.93</v>
      </c>
      <c r="F5" s="566">
        <v>2603.7600000000002</v>
      </c>
      <c r="G5" s="567">
        <v>2686.6</v>
      </c>
      <c r="H5" s="566">
        <v>2201.44</v>
      </c>
      <c r="I5" s="567">
        <v>2403.8000000000002</v>
      </c>
      <c r="J5" s="347">
        <v>2404.16</v>
      </c>
    </row>
    <row r="6" spans="1:14" ht="12.75" customHeight="1">
      <c r="A6" s="386">
        <v>2022</v>
      </c>
      <c r="B6" s="564"/>
      <c r="C6" s="565">
        <v>2381.77</v>
      </c>
      <c r="D6" s="565">
        <v>2345.9899999999998</v>
      </c>
      <c r="E6" s="565">
        <v>2477.69</v>
      </c>
      <c r="F6" s="565">
        <v>2408.27</v>
      </c>
      <c r="G6" s="565">
        <v>2469.0100000000002</v>
      </c>
      <c r="H6" s="565">
        <v>2065</v>
      </c>
      <c r="I6" s="565">
        <v>2222.73</v>
      </c>
      <c r="J6" s="390">
        <v>2270.25</v>
      </c>
    </row>
    <row r="7" spans="1:14" ht="12.75" customHeight="1">
      <c r="A7" s="386">
        <v>2023</v>
      </c>
      <c r="B7" s="564"/>
      <c r="C7" s="565">
        <v>2040.38</v>
      </c>
      <c r="D7" s="565">
        <v>2224.17</v>
      </c>
      <c r="E7" s="565">
        <v>2118.36</v>
      </c>
      <c r="F7" s="565">
        <v>2058.69</v>
      </c>
      <c r="G7" s="565">
        <v>2107.13</v>
      </c>
      <c r="H7" s="565">
        <v>1668.67</v>
      </c>
      <c r="I7" s="565">
        <v>1860.88</v>
      </c>
      <c r="J7" s="390">
        <v>1814.94</v>
      </c>
    </row>
    <row r="8" spans="1:14" ht="12.75" customHeight="1">
      <c r="A8" s="386">
        <v>2024</v>
      </c>
      <c r="B8" s="564"/>
      <c r="C8" s="565">
        <v>2067.98</v>
      </c>
      <c r="D8" s="565">
        <v>2218.62</v>
      </c>
      <c r="E8" s="565">
        <v>2156.29</v>
      </c>
      <c r="F8" s="565">
        <v>2051.92</v>
      </c>
      <c r="G8" s="565">
        <v>2107.0300000000002</v>
      </c>
      <c r="H8" s="565">
        <v>1741.07</v>
      </c>
      <c r="I8" s="565">
        <v>1919.5</v>
      </c>
      <c r="J8" s="390">
        <v>1932.55</v>
      </c>
    </row>
    <row r="9" spans="1:14" ht="12.75" customHeight="1">
      <c r="A9" s="386" t="s">
        <v>108</v>
      </c>
      <c r="B9" s="564"/>
      <c r="C9" s="565">
        <f>AVERAGE(C40:C51)</f>
        <v>2461.2333333333331</v>
      </c>
      <c r="D9" s="565">
        <f t="shared" ref="D9:J9" si="0">AVERAGE(D40:D51)</f>
        <v>2603.8000000000002</v>
      </c>
      <c r="E9" s="565">
        <f t="shared" si="0"/>
        <v>2538.2641666666664</v>
      </c>
      <c r="F9" s="565">
        <f t="shared" si="0"/>
        <v>2471.0233333333335</v>
      </c>
      <c r="G9" s="565">
        <f t="shared" si="0"/>
        <v>2510.7958333333331</v>
      </c>
      <c r="H9" s="565">
        <f t="shared" si="0"/>
        <v>2078.6208333333334</v>
      </c>
      <c r="I9" s="565">
        <f t="shared" si="0"/>
        <v>2341.8633333333332</v>
      </c>
      <c r="J9" s="565">
        <f t="shared" si="0"/>
        <v>2302.1708333333331</v>
      </c>
    </row>
    <row r="10" spans="1:14" ht="12.75" customHeight="1">
      <c r="A10" s="387"/>
      <c r="B10" s="564"/>
      <c r="C10" s="561"/>
      <c r="D10" s="567"/>
      <c r="E10" s="561"/>
      <c r="F10" s="561"/>
      <c r="G10" s="561"/>
      <c r="H10" s="561"/>
      <c r="I10" s="561"/>
      <c r="J10" s="348"/>
    </row>
    <row r="11" spans="1:14" ht="12.75" customHeight="1">
      <c r="A11" s="328">
        <v>2025</v>
      </c>
      <c r="B11" s="568" t="s">
        <v>516</v>
      </c>
      <c r="C11" s="569">
        <f>AVERAGE(C40)</f>
        <v>2096.62</v>
      </c>
      <c r="D11" s="569">
        <f t="shared" ref="D11:J11" si="1">AVERAGE(D40)</f>
        <v>2334.1</v>
      </c>
      <c r="E11" s="569">
        <f t="shared" si="1"/>
        <v>2221.14</v>
      </c>
      <c r="F11" s="569">
        <f t="shared" si="1"/>
        <v>2113.17</v>
      </c>
      <c r="G11" s="569">
        <f t="shared" si="1"/>
        <v>2131.54</v>
      </c>
      <c r="H11" s="569">
        <f t="shared" si="1"/>
        <v>1682.85</v>
      </c>
      <c r="I11" s="569">
        <f t="shared" si="1"/>
        <v>1957.37</v>
      </c>
      <c r="J11" s="569">
        <f t="shared" si="1"/>
        <v>2030.84</v>
      </c>
      <c r="K11" s="224"/>
    </row>
    <row r="12" spans="1:14" ht="12.75" customHeight="1">
      <c r="A12" s="328">
        <v>2026</v>
      </c>
      <c r="B12" s="568" t="str">
        <f>B11</f>
        <v>Ene-ene</v>
      </c>
      <c r="C12" s="569">
        <f>AVERAGE(C53)</f>
        <v>2496.4299999999998</v>
      </c>
      <c r="D12" s="569">
        <f t="shared" ref="D12:J12" si="2">AVERAGE(D53)</f>
        <v>2768.69</v>
      </c>
      <c r="E12" s="569">
        <f t="shared" si="2"/>
        <v>2603.09</v>
      </c>
      <c r="F12" s="569">
        <f t="shared" si="2"/>
        <v>2603.71</v>
      </c>
      <c r="G12" s="569">
        <f t="shared" si="2"/>
        <v>2521.04</v>
      </c>
      <c r="H12" s="569">
        <f t="shared" si="2"/>
        <v>2134.11</v>
      </c>
      <c r="I12" s="569">
        <f t="shared" si="2"/>
        <v>2353.02</v>
      </c>
      <c r="J12" s="569">
        <f t="shared" si="2"/>
        <v>2506.4699999999998</v>
      </c>
      <c r="K12" s="224"/>
    </row>
    <row r="13" spans="1:14" s="16" customFormat="1" ht="12.75" customHeight="1">
      <c r="A13" s="388"/>
      <c r="B13" s="568"/>
      <c r="C13" s="278"/>
      <c r="D13" s="278"/>
      <c r="E13" s="278"/>
      <c r="F13" s="278"/>
      <c r="G13" s="278"/>
      <c r="H13" s="278"/>
      <c r="I13" s="278"/>
      <c r="J13" s="341"/>
      <c r="N13" s="278"/>
    </row>
    <row r="14" spans="1:14" s="16" customFormat="1" ht="12.75" customHeight="1">
      <c r="A14" s="388">
        <v>2023</v>
      </c>
      <c r="B14" s="568" t="s">
        <v>109</v>
      </c>
      <c r="C14" s="278">
        <v>1953.52</v>
      </c>
      <c r="D14" s="278">
        <v>2093.62</v>
      </c>
      <c r="E14" s="278">
        <v>2066.29</v>
      </c>
      <c r="F14" s="278">
        <v>2064.13</v>
      </c>
      <c r="G14" s="278">
        <v>2013.87</v>
      </c>
      <c r="H14" s="278">
        <v>1571.44</v>
      </c>
      <c r="I14" s="278">
        <v>1786.64</v>
      </c>
      <c r="J14" s="540">
        <v>1907.73</v>
      </c>
    </row>
    <row r="15" spans="1:14" s="16" customFormat="1" ht="12.75" customHeight="1">
      <c r="A15" s="388"/>
      <c r="B15" s="568" t="s">
        <v>110</v>
      </c>
      <c r="C15" s="278">
        <v>1942.48</v>
      </c>
      <c r="D15" s="278">
        <v>2267.2600000000002</v>
      </c>
      <c r="E15" s="278">
        <v>2078.75</v>
      </c>
      <c r="F15" s="278">
        <v>2020.64</v>
      </c>
      <c r="G15" s="278">
        <v>1968.75</v>
      </c>
      <c r="H15" s="278">
        <v>1458.77</v>
      </c>
      <c r="I15" s="278">
        <v>1753.25</v>
      </c>
      <c r="J15" s="540">
        <v>1731.51</v>
      </c>
    </row>
    <row r="16" spans="1:14" s="16" customFormat="1" ht="12.75" customHeight="1">
      <c r="A16" s="388"/>
      <c r="B16" s="568" t="s">
        <v>111</v>
      </c>
      <c r="C16" s="278">
        <v>2014</v>
      </c>
      <c r="D16" s="278">
        <v>2269.58</v>
      </c>
      <c r="E16" s="278">
        <v>2126.5300000000002</v>
      </c>
      <c r="F16" s="278">
        <v>2033.44</v>
      </c>
      <c r="G16" s="278">
        <v>2089.44</v>
      </c>
      <c r="H16" s="278">
        <v>1756.25</v>
      </c>
      <c r="I16" s="278">
        <v>1837.78</v>
      </c>
      <c r="J16" s="540">
        <v>1751.81</v>
      </c>
    </row>
    <row r="17" spans="1:15" s="16" customFormat="1" ht="12.75" customHeight="1">
      <c r="A17" s="388"/>
      <c r="B17" s="568" t="s">
        <v>112</v>
      </c>
      <c r="C17" s="278">
        <v>2038.46</v>
      </c>
      <c r="D17" s="278">
        <v>2271.13</v>
      </c>
      <c r="E17" s="278">
        <v>2136.92</v>
      </c>
      <c r="F17" s="278">
        <v>1986.73</v>
      </c>
      <c r="G17" s="278">
        <v>2131.4299999999998</v>
      </c>
      <c r="H17" s="278">
        <v>1761.24</v>
      </c>
      <c r="I17" s="278">
        <v>1851.63</v>
      </c>
      <c r="J17" s="540">
        <v>1686.29</v>
      </c>
    </row>
    <row r="18" spans="1:15" s="16" customFormat="1" ht="12.75" customHeight="1">
      <c r="A18" s="388"/>
      <c r="B18" s="568" t="s">
        <v>113</v>
      </c>
      <c r="C18" s="278">
        <v>2014.9</v>
      </c>
      <c r="D18" s="278">
        <v>2170.33</v>
      </c>
      <c r="E18" s="278">
        <v>2131.02</v>
      </c>
      <c r="F18" s="278">
        <v>2053.3000000000002</v>
      </c>
      <c r="G18" s="278">
        <v>2102.36</v>
      </c>
      <c r="H18" s="278">
        <v>1578.14</v>
      </c>
      <c r="I18" s="278">
        <v>1785.6</v>
      </c>
      <c r="J18" s="540">
        <v>1740.18</v>
      </c>
    </row>
    <row r="19" spans="1:15" s="16" customFormat="1" ht="12.75" customHeight="1">
      <c r="A19" s="388"/>
      <c r="B19" s="568" t="s">
        <v>114</v>
      </c>
      <c r="C19" s="278">
        <v>2048.87</v>
      </c>
      <c r="D19" s="278">
        <v>2269.46</v>
      </c>
      <c r="E19" s="278">
        <v>2099.46</v>
      </c>
      <c r="F19" s="278">
        <v>2040.04</v>
      </c>
      <c r="G19" s="278">
        <v>2099.5</v>
      </c>
      <c r="H19" s="278">
        <v>1562.57</v>
      </c>
      <c r="I19" s="278">
        <v>1844.94</v>
      </c>
      <c r="J19" s="540">
        <v>1470.34</v>
      </c>
      <c r="M19" s="278"/>
      <c r="N19" s="278"/>
    </row>
    <row r="20" spans="1:15" s="16" customFormat="1" ht="12.75" customHeight="1">
      <c r="A20" s="388"/>
      <c r="B20" s="568" t="s">
        <v>115</v>
      </c>
      <c r="C20" s="278">
        <v>2082.4899999999998</v>
      </c>
      <c r="D20" s="278">
        <v>2215.06</v>
      </c>
      <c r="E20" s="278">
        <v>2140.67</v>
      </c>
      <c r="F20" s="278">
        <v>2083.5100000000002</v>
      </c>
      <c r="G20" s="278">
        <v>2131.7600000000002</v>
      </c>
      <c r="H20" s="278">
        <v>1736.6</v>
      </c>
      <c r="I20" s="278">
        <v>1930.95</v>
      </c>
      <c r="J20" s="540">
        <v>1730.16</v>
      </c>
    </row>
    <row r="21" spans="1:15" s="16" customFormat="1" ht="12.75" customHeight="1">
      <c r="A21" s="388"/>
      <c r="B21" s="568" t="s">
        <v>116</v>
      </c>
      <c r="C21" s="278">
        <v>2087.7800000000002</v>
      </c>
      <c r="D21" s="278">
        <v>2212.48</v>
      </c>
      <c r="E21" s="278">
        <v>2112.8000000000002</v>
      </c>
      <c r="F21" s="278">
        <v>2070.64</v>
      </c>
      <c r="G21" s="278">
        <v>2194.9899999999998</v>
      </c>
      <c r="H21" s="278">
        <v>1764.48</v>
      </c>
      <c r="I21" s="278">
        <v>1944.05</v>
      </c>
      <c r="J21" s="540">
        <v>1826.42</v>
      </c>
    </row>
    <row r="22" spans="1:15" s="16" customFormat="1" ht="12.75" customHeight="1">
      <c r="A22" s="388"/>
      <c r="B22" s="568" t="s">
        <v>117</v>
      </c>
      <c r="C22" s="278">
        <v>2102.08</v>
      </c>
      <c r="D22" s="278">
        <v>2205.63</v>
      </c>
      <c r="E22" s="278">
        <v>2159.7399999999998</v>
      </c>
      <c r="F22" s="278">
        <v>2121.2800000000002</v>
      </c>
      <c r="G22" s="278">
        <v>2180.36</v>
      </c>
      <c r="H22" s="278">
        <v>1800.57</v>
      </c>
      <c r="I22" s="278">
        <v>1925.67</v>
      </c>
      <c r="J22" s="540">
        <v>1910.06</v>
      </c>
    </row>
    <row r="23" spans="1:15" s="16" customFormat="1" ht="12.75" customHeight="1">
      <c r="A23" s="388"/>
      <c r="B23" s="568" t="s">
        <v>118</v>
      </c>
      <c r="C23" s="278">
        <v>2121.58</v>
      </c>
      <c r="D23" s="278">
        <v>2256.66</v>
      </c>
      <c r="E23" s="278">
        <v>2163.81</v>
      </c>
      <c r="F23" s="278">
        <v>2128.5100000000002</v>
      </c>
      <c r="G23" s="278">
        <v>2189.27</v>
      </c>
      <c r="H23" s="278">
        <v>1682.84</v>
      </c>
      <c r="I23" s="278">
        <v>1944.89</v>
      </c>
      <c r="J23" s="540">
        <v>2085.46</v>
      </c>
      <c r="O23" s="278"/>
    </row>
    <row r="24" spans="1:15" s="16" customFormat="1" ht="12.75" customHeight="1">
      <c r="A24" s="388"/>
      <c r="B24" s="568" t="s">
        <v>119</v>
      </c>
      <c r="C24" s="278">
        <v>2078.41</v>
      </c>
      <c r="D24" s="278">
        <v>2276.11</v>
      </c>
      <c r="E24" s="278">
        <v>2135.42</v>
      </c>
      <c r="F24" s="278">
        <v>2093.69</v>
      </c>
      <c r="G24" s="278">
        <v>2126.61</v>
      </c>
      <c r="H24" s="278">
        <v>1654.48</v>
      </c>
      <c r="I24" s="278">
        <v>1870.63</v>
      </c>
      <c r="J24" s="540">
        <v>1943.79</v>
      </c>
    </row>
    <row r="25" spans="1:15" s="16" customFormat="1" ht="12.75" customHeight="1">
      <c r="A25" s="388"/>
      <c r="B25" s="568" t="s">
        <v>120</v>
      </c>
      <c r="C25" s="278">
        <v>1999.99</v>
      </c>
      <c r="D25" s="278">
        <v>2182.6999999999998</v>
      </c>
      <c r="E25" s="278">
        <v>2068.92</v>
      </c>
      <c r="F25" s="278">
        <v>2008.38</v>
      </c>
      <c r="G25" s="278">
        <v>2057.16</v>
      </c>
      <c r="H25" s="278">
        <v>1696.67</v>
      </c>
      <c r="I25" s="278">
        <v>1854.49</v>
      </c>
      <c r="J25" s="540">
        <v>1995.52</v>
      </c>
    </row>
    <row r="26" spans="1:15" s="16" customFormat="1" ht="12.75" customHeight="1">
      <c r="A26" s="388"/>
      <c r="B26" s="568"/>
      <c r="C26" s="278"/>
      <c r="D26" s="278"/>
      <c r="E26" s="278"/>
      <c r="F26" s="278"/>
      <c r="G26" s="278"/>
      <c r="H26" s="278"/>
      <c r="I26" s="278"/>
      <c r="J26" s="341"/>
    </row>
    <row r="27" spans="1:15" s="16" customFormat="1" ht="12.75" customHeight="1">
      <c r="A27" s="388">
        <v>2024</v>
      </c>
      <c r="B27" s="568" t="s">
        <v>109</v>
      </c>
      <c r="C27" s="278">
        <v>1934.18</v>
      </c>
      <c r="D27" s="278">
        <v>2146.25</v>
      </c>
      <c r="E27" s="278">
        <v>2119.33</v>
      </c>
      <c r="F27" s="278">
        <v>1965.81</v>
      </c>
      <c r="G27" s="278">
        <v>1912.62</v>
      </c>
      <c r="H27" s="278">
        <v>1430.73</v>
      </c>
      <c r="I27" s="278">
        <v>1769.16</v>
      </c>
      <c r="J27" s="540">
        <v>1803.8</v>
      </c>
    </row>
    <row r="28" spans="1:15" ht="14.25" customHeight="1">
      <c r="A28" s="158"/>
      <c r="B28" s="478" t="s">
        <v>110</v>
      </c>
      <c r="C28" s="278">
        <v>1913.66</v>
      </c>
      <c r="D28" s="278">
        <v>2235.06</v>
      </c>
      <c r="E28" s="278">
        <v>2070.6799999999998</v>
      </c>
      <c r="F28" s="278">
        <v>1914.83</v>
      </c>
      <c r="G28" s="278">
        <v>1942.98</v>
      </c>
      <c r="H28" s="278">
        <v>1362.99</v>
      </c>
      <c r="I28" s="278">
        <v>1666.33</v>
      </c>
      <c r="J28" s="540">
        <v>1701.49</v>
      </c>
    </row>
    <row r="29" spans="1:15" ht="14.25" customHeight="1">
      <c r="A29" s="158"/>
      <c r="B29" s="478" t="s">
        <v>111</v>
      </c>
      <c r="C29" s="278">
        <v>1910.14</v>
      </c>
      <c r="D29" s="278">
        <v>2105.9899999999998</v>
      </c>
      <c r="E29" s="278">
        <v>2029.65</v>
      </c>
      <c r="F29" s="278">
        <v>1954.79</v>
      </c>
      <c r="G29" s="278">
        <v>1886.62</v>
      </c>
      <c r="H29" s="278">
        <v>1478.86</v>
      </c>
      <c r="I29" s="278">
        <v>1733.46</v>
      </c>
      <c r="J29" s="540">
        <v>1673.71</v>
      </c>
    </row>
    <row r="30" spans="1:15" ht="14.25" customHeight="1">
      <c r="A30" s="158"/>
      <c r="B30" s="478" t="s">
        <v>112</v>
      </c>
      <c r="C30" s="278">
        <v>1945.39</v>
      </c>
      <c r="D30" s="278">
        <v>2137.73</v>
      </c>
      <c r="E30" s="278">
        <v>2077.92</v>
      </c>
      <c r="F30" s="278">
        <v>1920.26</v>
      </c>
      <c r="G30" s="278">
        <v>1964.53</v>
      </c>
      <c r="H30" s="278">
        <v>1572.98</v>
      </c>
      <c r="I30" s="278">
        <v>1760.04</v>
      </c>
      <c r="J30" s="540">
        <v>1635.36</v>
      </c>
      <c r="O30" s="278"/>
    </row>
    <row r="31" spans="1:15" ht="14.25" customHeight="1">
      <c r="A31" s="158"/>
      <c r="B31" s="478" t="s">
        <v>113</v>
      </c>
      <c r="C31" s="278">
        <v>1928.06</v>
      </c>
      <c r="D31" s="278">
        <v>2145.0500000000002</v>
      </c>
      <c r="E31" s="278">
        <v>2075.98</v>
      </c>
      <c r="F31" s="278">
        <v>1986.18</v>
      </c>
      <c r="G31" s="278">
        <v>1834.95</v>
      </c>
      <c r="H31" s="278">
        <v>1689.07</v>
      </c>
      <c r="I31" s="278">
        <v>1762.88</v>
      </c>
      <c r="J31" s="540">
        <v>1553.76</v>
      </c>
    </row>
    <row r="32" spans="1:15" ht="14.25" customHeight="1">
      <c r="A32" s="158"/>
      <c r="B32" s="478" t="s">
        <v>114</v>
      </c>
      <c r="C32" s="278">
        <v>1988.32</v>
      </c>
      <c r="D32" s="278">
        <v>2128.69</v>
      </c>
      <c r="E32" s="278">
        <v>2074.9</v>
      </c>
      <c r="F32" s="278">
        <v>1956.21</v>
      </c>
      <c r="G32" s="278">
        <v>2073.54</v>
      </c>
      <c r="H32" s="278">
        <v>1581.9</v>
      </c>
      <c r="I32" s="278">
        <v>1790.26</v>
      </c>
      <c r="J32" s="540">
        <v>1659.71</v>
      </c>
    </row>
    <row r="33" spans="1:10" ht="14.25" customHeight="1">
      <c r="A33" s="158"/>
      <c r="B33" s="478" t="s">
        <v>115</v>
      </c>
      <c r="C33" s="278">
        <v>2096.63</v>
      </c>
      <c r="D33" s="278">
        <v>2173.59</v>
      </c>
      <c r="E33" s="278">
        <v>2131.89</v>
      </c>
      <c r="F33" s="278">
        <v>1990.78</v>
      </c>
      <c r="G33" s="278">
        <v>2190.63</v>
      </c>
      <c r="H33" s="278">
        <v>1942.21</v>
      </c>
      <c r="I33" s="278">
        <v>2009.3</v>
      </c>
      <c r="J33" s="540">
        <v>1987.75</v>
      </c>
    </row>
    <row r="34" spans="1:10" ht="14.25" customHeight="1">
      <c r="A34" s="158"/>
      <c r="B34" s="478" t="s">
        <v>116</v>
      </c>
      <c r="C34" s="278">
        <v>2185.87</v>
      </c>
      <c r="D34" s="278">
        <v>2287.1</v>
      </c>
      <c r="E34" s="278">
        <v>2256.81</v>
      </c>
      <c r="F34" s="278">
        <v>2114.6799999999998</v>
      </c>
      <c r="G34" s="278">
        <v>2242.69</v>
      </c>
      <c r="H34" s="278">
        <v>1957.25</v>
      </c>
      <c r="I34" s="278">
        <v>2048.84</v>
      </c>
      <c r="J34" s="540">
        <v>2232.0100000000002</v>
      </c>
    </row>
    <row r="35" spans="1:10" ht="14.25" customHeight="1">
      <c r="A35" s="158"/>
      <c r="B35" s="478" t="s">
        <v>117</v>
      </c>
      <c r="C35" s="278">
        <v>2236.5</v>
      </c>
      <c r="D35" s="278">
        <v>2284.7199999999998</v>
      </c>
      <c r="E35" s="278">
        <v>2259.39</v>
      </c>
      <c r="F35" s="278">
        <v>2197.6799999999998</v>
      </c>
      <c r="G35" s="278">
        <v>2309.0300000000002</v>
      </c>
      <c r="H35" s="278">
        <v>2012.22</v>
      </c>
      <c r="I35" s="278">
        <v>2129.13</v>
      </c>
      <c r="J35" s="540">
        <v>2201.3200000000002</v>
      </c>
    </row>
    <row r="36" spans="1:10" ht="14.25" customHeight="1">
      <c r="A36" s="158"/>
      <c r="B36" s="478" t="s">
        <v>118</v>
      </c>
      <c r="C36" s="278">
        <v>2282.21</v>
      </c>
      <c r="D36" s="278">
        <v>2338.3000000000002</v>
      </c>
      <c r="E36" s="278">
        <v>2299.14</v>
      </c>
      <c r="F36" s="278">
        <v>2261.54</v>
      </c>
      <c r="G36" s="278">
        <v>2393.81</v>
      </c>
      <c r="H36" s="278">
        <v>1994.14</v>
      </c>
      <c r="I36" s="278">
        <v>2159.2199999999998</v>
      </c>
      <c r="J36" s="540">
        <v>2342.5700000000002</v>
      </c>
    </row>
    <row r="37" spans="1:10" ht="14.25" customHeight="1">
      <c r="A37" s="158"/>
      <c r="B37" s="478" t="s">
        <v>119</v>
      </c>
      <c r="C37" s="278">
        <v>2235.54</v>
      </c>
      <c r="D37" s="278">
        <v>2339.17</v>
      </c>
      <c r="E37" s="278">
        <v>2274.7399999999998</v>
      </c>
      <c r="F37" s="278">
        <v>2196.1</v>
      </c>
      <c r="G37" s="278">
        <v>2318.0500000000002</v>
      </c>
      <c r="H37" s="278">
        <v>1995.53</v>
      </c>
      <c r="I37" s="278">
        <v>2146.1799999999998</v>
      </c>
      <c r="J37" s="540">
        <v>2225.8200000000002</v>
      </c>
    </row>
    <row r="38" spans="1:10" ht="14.25" customHeight="1">
      <c r="A38" s="158"/>
      <c r="B38" s="478" t="s">
        <v>120</v>
      </c>
      <c r="C38" s="278">
        <v>2159.29</v>
      </c>
      <c r="D38" s="278">
        <v>2301.81</v>
      </c>
      <c r="E38" s="278">
        <v>2205.0500000000002</v>
      </c>
      <c r="F38" s="278">
        <v>2164.23</v>
      </c>
      <c r="G38" s="278">
        <v>2214.94</v>
      </c>
      <c r="H38" s="278">
        <v>1875.02</v>
      </c>
      <c r="I38" s="278">
        <v>2059.1999999999998</v>
      </c>
      <c r="J38" s="540">
        <v>2173.2399999999998</v>
      </c>
    </row>
    <row r="39" spans="1:10" ht="14.25" customHeight="1">
      <c r="A39" s="388"/>
      <c r="B39" s="568"/>
      <c r="C39" s="278"/>
      <c r="D39" s="670"/>
      <c r="E39" s="278"/>
      <c r="F39" s="278"/>
      <c r="G39" s="278"/>
      <c r="H39" s="278"/>
      <c r="I39" s="278"/>
      <c r="J39" s="341"/>
    </row>
    <row r="40" spans="1:10" ht="12.75">
      <c r="A40" s="388">
        <v>2025</v>
      </c>
      <c r="B40" s="568" t="s">
        <v>109</v>
      </c>
      <c r="C40" s="278">
        <v>2096.62</v>
      </c>
      <c r="D40" s="278">
        <v>2334.1</v>
      </c>
      <c r="E40" s="278">
        <v>2221.14</v>
      </c>
      <c r="F40" s="278">
        <v>2113.17</v>
      </c>
      <c r="G40" s="278">
        <v>2131.54</v>
      </c>
      <c r="H40" s="278">
        <v>1682.85</v>
      </c>
      <c r="I40" s="278">
        <v>1957.37</v>
      </c>
      <c r="J40" s="540">
        <v>2030.84</v>
      </c>
    </row>
    <row r="41" spans="1:10" ht="12.75">
      <c r="A41" s="158"/>
      <c r="B41" s="478" t="s">
        <v>110</v>
      </c>
      <c r="C41" s="278">
        <v>2180.56</v>
      </c>
      <c r="D41" s="278">
        <v>2360.9899999999998</v>
      </c>
      <c r="E41" s="278">
        <v>2238.79</v>
      </c>
      <c r="F41" s="278">
        <v>2222.84</v>
      </c>
      <c r="G41" s="278">
        <v>2269.09</v>
      </c>
      <c r="H41" s="278">
        <v>1914.96</v>
      </c>
      <c r="I41" s="278">
        <v>2052.5500000000002</v>
      </c>
      <c r="J41" s="540">
        <v>1948.43</v>
      </c>
    </row>
    <row r="42" spans="1:10" ht="12.75">
      <c r="A42" s="158"/>
      <c r="B42" s="478" t="s">
        <v>111</v>
      </c>
      <c r="C42" s="278">
        <v>2189.73</v>
      </c>
      <c r="D42" s="278">
        <v>2353.83</v>
      </c>
      <c r="E42" s="278">
        <v>2316.35</v>
      </c>
      <c r="F42" s="278">
        <v>2242.96</v>
      </c>
      <c r="G42" s="278">
        <v>2072.34</v>
      </c>
      <c r="H42" s="278">
        <v>1891.72</v>
      </c>
      <c r="I42" s="278">
        <v>2117.7600000000002</v>
      </c>
      <c r="J42" s="540">
        <v>1948.06</v>
      </c>
    </row>
    <row r="43" spans="1:10" ht="12.75">
      <c r="A43" s="158"/>
      <c r="B43" s="478" t="s">
        <v>112</v>
      </c>
      <c r="C43" s="278">
        <v>2253.8200000000002</v>
      </c>
      <c r="D43" s="278">
        <v>2342.37</v>
      </c>
      <c r="E43" s="278">
        <v>2334.2199999999998</v>
      </c>
      <c r="F43" s="278">
        <v>2271</v>
      </c>
      <c r="G43" s="278">
        <v>2344.58</v>
      </c>
      <c r="H43" s="278">
        <v>1872.86</v>
      </c>
      <c r="I43" s="278">
        <v>2091.08</v>
      </c>
      <c r="J43" s="540">
        <v>1931.84</v>
      </c>
    </row>
    <row r="44" spans="1:10" ht="12.75">
      <c r="A44" s="158"/>
      <c r="B44" s="478" t="s">
        <v>113</v>
      </c>
      <c r="C44" s="278">
        <v>2312.58</v>
      </c>
      <c r="D44" s="278">
        <v>2421.9499999999998</v>
      </c>
      <c r="E44" s="278">
        <v>2370.69</v>
      </c>
      <c r="F44" s="278">
        <v>2299.71</v>
      </c>
      <c r="G44" s="278">
        <v>2386.94</v>
      </c>
      <c r="H44" s="278">
        <v>1982.73</v>
      </c>
      <c r="I44" s="278">
        <v>2171.4699999999998</v>
      </c>
      <c r="J44" s="540">
        <v>2073.79</v>
      </c>
    </row>
    <row r="45" spans="1:10" ht="12.75">
      <c r="A45" s="158"/>
      <c r="B45" s="478" t="s">
        <v>114</v>
      </c>
      <c r="C45" s="278">
        <v>2357.9899999999998</v>
      </c>
      <c r="D45" s="278">
        <v>2491.42</v>
      </c>
      <c r="E45" s="278">
        <v>2422.23</v>
      </c>
      <c r="F45" s="278">
        <v>2339.36</v>
      </c>
      <c r="G45" s="278">
        <v>2391.31</v>
      </c>
      <c r="H45" s="278">
        <v>2045.5</v>
      </c>
      <c r="I45" s="278">
        <v>2271.2199999999998</v>
      </c>
      <c r="J45" s="540">
        <v>1963.93</v>
      </c>
    </row>
    <row r="46" spans="1:10" ht="12.75">
      <c r="A46" s="158"/>
      <c r="B46" s="478" t="s">
        <v>115</v>
      </c>
      <c r="C46" s="278">
        <v>2544.48</v>
      </c>
      <c r="D46" s="278">
        <v>2630.18</v>
      </c>
      <c r="E46" s="278">
        <v>2610.38</v>
      </c>
      <c r="F46" s="278">
        <v>2491.37</v>
      </c>
      <c r="G46" s="278">
        <v>2584.4299999999998</v>
      </c>
      <c r="H46" s="278">
        <v>2170.89</v>
      </c>
      <c r="I46" s="278">
        <v>2463.3200000000002</v>
      </c>
      <c r="J46" s="540">
        <v>2348.41</v>
      </c>
    </row>
    <row r="47" spans="1:10" ht="12.75" customHeight="1">
      <c r="A47" s="158"/>
      <c r="B47" s="478" t="s">
        <v>116</v>
      </c>
      <c r="C47" s="278">
        <v>2680.3</v>
      </c>
      <c r="D47" s="278">
        <v>2756.66</v>
      </c>
      <c r="E47" s="278">
        <v>2762.08</v>
      </c>
      <c r="F47" s="278">
        <v>2613.27</v>
      </c>
      <c r="G47" s="278">
        <v>2729.03</v>
      </c>
      <c r="H47" s="278">
        <v>2313.0500000000002</v>
      </c>
      <c r="I47" s="278">
        <v>2607.44</v>
      </c>
      <c r="J47" s="341">
        <v>2533.7800000000002</v>
      </c>
    </row>
    <row r="48" spans="1:10" ht="12.75">
      <c r="A48" s="158"/>
      <c r="B48" s="478" t="s">
        <v>117</v>
      </c>
      <c r="C48" s="278">
        <v>2803.62</v>
      </c>
      <c r="D48" s="278">
        <v>2903.01</v>
      </c>
      <c r="E48" s="278">
        <v>2843.22</v>
      </c>
      <c r="F48" s="278">
        <v>2800.29</v>
      </c>
      <c r="G48" s="278">
        <v>2914.47</v>
      </c>
      <c r="H48" s="278">
        <v>2416.13</v>
      </c>
      <c r="I48" s="278">
        <v>2677.58</v>
      </c>
      <c r="J48" s="341">
        <v>2624.74</v>
      </c>
    </row>
    <row r="49" spans="1:10" ht="12.75">
      <c r="A49" s="158"/>
      <c r="B49" s="478" t="s">
        <v>118</v>
      </c>
      <c r="C49" s="278">
        <v>2840.83</v>
      </c>
      <c r="D49" s="278">
        <v>2968.09</v>
      </c>
      <c r="E49" s="278">
        <v>2891.02</v>
      </c>
      <c r="F49" s="278">
        <v>2860.9</v>
      </c>
      <c r="G49" s="278">
        <v>2895.85</v>
      </c>
      <c r="H49" s="278">
        <v>2283.39</v>
      </c>
      <c r="I49" s="278">
        <v>2727.66</v>
      </c>
      <c r="J49" s="341">
        <v>2775.36</v>
      </c>
    </row>
    <row r="50" spans="1:10" ht="12.75">
      <c r="A50" s="158"/>
      <c r="B50" s="478" t="s">
        <v>119</v>
      </c>
      <c r="C50" s="278">
        <v>2714.39</v>
      </c>
      <c r="D50" s="278">
        <v>2870.18</v>
      </c>
      <c r="E50" s="278">
        <v>2778.83</v>
      </c>
      <c r="F50" s="278">
        <v>2722.44</v>
      </c>
      <c r="G50" s="278">
        <v>2772.22</v>
      </c>
      <c r="H50" s="278">
        <v>2280.4899999999998</v>
      </c>
      <c r="I50" s="278">
        <v>2601.2199999999998</v>
      </c>
      <c r="J50" s="341">
        <v>2860.23</v>
      </c>
    </row>
    <row r="51" spans="1:10" ht="12.75">
      <c r="A51" s="158"/>
      <c r="B51" s="478" t="s">
        <v>120</v>
      </c>
      <c r="C51" s="278">
        <v>2559.88</v>
      </c>
      <c r="D51" s="278">
        <v>2812.82</v>
      </c>
      <c r="E51" s="278">
        <v>2670.22</v>
      </c>
      <c r="F51" s="278">
        <v>2674.97</v>
      </c>
      <c r="G51" s="278">
        <v>2637.75</v>
      </c>
      <c r="H51" s="278">
        <v>2088.88</v>
      </c>
      <c r="I51" s="278">
        <v>2363.69</v>
      </c>
      <c r="J51" s="341">
        <v>2586.64</v>
      </c>
    </row>
    <row r="52" spans="1:10" ht="12.75">
      <c r="A52" s="158"/>
      <c r="B52" s="478"/>
      <c r="C52" s="278"/>
      <c r="D52" s="278"/>
      <c r="E52" s="278"/>
      <c r="F52" s="278"/>
      <c r="G52" s="278"/>
      <c r="H52" s="278"/>
      <c r="I52" s="278"/>
      <c r="J52" s="278"/>
    </row>
    <row r="53" spans="1:10" ht="12.75">
      <c r="A53" s="388">
        <v>2026</v>
      </c>
      <c r="B53" s="568" t="s">
        <v>109</v>
      </c>
      <c r="C53" s="278">
        <v>2496.4299999999998</v>
      </c>
      <c r="D53" s="278">
        <v>2768.69</v>
      </c>
      <c r="E53" s="278">
        <v>2603.09</v>
      </c>
      <c r="F53" s="278">
        <v>2603.71</v>
      </c>
      <c r="G53" s="278">
        <v>2521.04</v>
      </c>
      <c r="H53" s="278">
        <v>2134.11</v>
      </c>
      <c r="I53" s="278">
        <v>2353.02</v>
      </c>
      <c r="J53" s="540">
        <v>2506.4699999999998</v>
      </c>
    </row>
    <row r="54" spans="1:10" ht="12.75" hidden="1">
      <c r="A54" s="158"/>
      <c r="B54" s="478" t="s">
        <v>110</v>
      </c>
      <c r="C54" s="278"/>
      <c r="D54" s="278"/>
      <c r="E54" s="278"/>
      <c r="F54" s="278"/>
      <c r="G54" s="278"/>
      <c r="H54" s="278"/>
      <c r="I54" s="278"/>
      <c r="J54" s="540"/>
    </row>
    <row r="55" spans="1:10" ht="14.25" hidden="1" customHeight="1">
      <c r="A55" s="158"/>
      <c r="B55" s="478" t="s">
        <v>111</v>
      </c>
      <c r="C55" s="278"/>
      <c r="D55" s="278"/>
      <c r="E55" s="278"/>
      <c r="F55" s="278"/>
      <c r="G55" s="278"/>
      <c r="H55" s="278"/>
      <c r="I55" s="278"/>
      <c r="J55" s="540"/>
    </row>
    <row r="56" spans="1:10" ht="14.25" hidden="1" customHeight="1">
      <c r="A56" s="158"/>
      <c r="B56" s="478" t="s">
        <v>112</v>
      </c>
      <c r="C56" s="278"/>
      <c r="D56" s="278"/>
      <c r="E56" s="278"/>
      <c r="F56" s="278"/>
      <c r="G56" s="278"/>
      <c r="H56" s="278"/>
      <c r="I56" s="278"/>
      <c r="J56" s="540"/>
    </row>
    <row r="57" spans="1:10" ht="14.25" hidden="1" customHeight="1">
      <c r="A57" s="158"/>
      <c r="B57" s="478" t="s">
        <v>113</v>
      </c>
      <c r="C57" s="278"/>
      <c r="D57" s="278"/>
      <c r="E57" s="278"/>
      <c r="F57" s="278"/>
      <c r="G57" s="278"/>
      <c r="H57" s="278"/>
      <c r="I57" s="278"/>
      <c r="J57" s="540"/>
    </row>
    <row r="58" spans="1:10" ht="14.25" hidden="1" customHeight="1">
      <c r="A58" s="158"/>
      <c r="B58" s="478" t="s">
        <v>114</v>
      </c>
      <c r="C58" s="278"/>
      <c r="D58" s="278"/>
      <c r="E58" s="278"/>
      <c r="F58" s="278"/>
      <c r="G58" s="278"/>
      <c r="H58" s="278"/>
      <c r="I58" s="278"/>
      <c r="J58" s="540"/>
    </row>
    <row r="59" spans="1:10" ht="14.25" hidden="1" customHeight="1">
      <c r="A59" s="158"/>
      <c r="B59" s="478" t="s">
        <v>115</v>
      </c>
      <c r="C59" s="278"/>
      <c r="D59" s="278"/>
      <c r="E59" s="278"/>
      <c r="F59" s="278"/>
      <c r="G59" s="278"/>
      <c r="H59" s="278"/>
      <c r="I59" s="278"/>
      <c r="J59" s="540"/>
    </row>
    <row r="60" spans="1:10" ht="14.25" hidden="1" customHeight="1">
      <c r="A60" s="158"/>
      <c r="B60" s="478" t="s">
        <v>116</v>
      </c>
      <c r="C60" s="278"/>
      <c r="D60" s="278"/>
      <c r="E60" s="278"/>
      <c r="F60" s="278"/>
      <c r="G60" s="278"/>
      <c r="H60" s="278"/>
      <c r="I60" s="278"/>
      <c r="J60" s="341"/>
    </row>
    <row r="61" spans="1:10" ht="14.25" hidden="1" customHeight="1">
      <c r="A61" s="158"/>
      <c r="B61" s="478" t="s">
        <v>117</v>
      </c>
      <c r="C61" s="278"/>
      <c r="D61" s="278"/>
      <c r="E61" s="278"/>
      <c r="F61" s="278"/>
      <c r="G61" s="278"/>
      <c r="H61" s="278"/>
      <c r="I61" s="278"/>
      <c r="J61" s="341"/>
    </row>
    <row r="62" spans="1:10" ht="14.25" hidden="1" customHeight="1">
      <c r="A62" s="158"/>
      <c r="B62" s="478" t="s">
        <v>118</v>
      </c>
      <c r="C62" s="278"/>
      <c r="D62" s="278"/>
      <c r="E62" s="278"/>
      <c r="F62" s="278"/>
      <c r="G62" s="278"/>
      <c r="H62" s="278"/>
      <c r="I62" s="278"/>
      <c r="J62" s="341"/>
    </row>
    <row r="63" spans="1:10" ht="14.25" hidden="1" customHeight="1">
      <c r="A63" s="158"/>
      <c r="B63" s="478" t="s">
        <v>119</v>
      </c>
      <c r="C63" s="278"/>
      <c r="D63" s="278"/>
      <c r="E63" s="278"/>
      <c r="F63" s="278"/>
      <c r="G63" s="278"/>
      <c r="H63" s="278"/>
      <c r="I63" s="278"/>
      <c r="J63" s="341"/>
    </row>
    <row r="64" spans="1:10" ht="14.25" hidden="1" customHeight="1">
      <c r="A64" s="158"/>
      <c r="B64" s="478" t="s">
        <v>120</v>
      </c>
      <c r="C64" s="278"/>
      <c r="D64" s="278"/>
      <c r="E64" s="278"/>
      <c r="F64" s="278"/>
      <c r="G64" s="278"/>
      <c r="H64" s="278"/>
      <c r="I64" s="278"/>
      <c r="J64" s="341"/>
    </row>
    <row r="65" spans="1:10" ht="14.25" customHeight="1">
      <c r="A65" s="158"/>
      <c r="B65" s="478"/>
      <c r="C65" s="278"/>
      <c r="D65" s="278"/>
      <c r="E65" s="278"/>
      <c r="F65" s="278"/>
      <c r="G65" s="278"/>
      <c r="H65" s="278"/>
      <c r="I65" s="278"/>
      <c r="J65" s="278"/>
    </row>
    <row r="66" spans="1:10" ht="14.25" customHeight="1">
      <c r="A66" s="905" t="s">
        <v>520</v>
      </c>
      <c r="B66" s="926"/>
      <c r="C66" s="508">
        <f>(C12/C11-1)*100</f>
        <v>19.069263862788688</v>
      </c>
      <c r="D66" s="508">
        <f t="shared" ref="D66:J66" si="3">(D12/D11-1)*100</f>
        <v>18.619167987661211</v>
      </c>
      <c r="E66" s="508">
        <f t="shared" si="3"/>
        <v>17.196124512637677</v>
      </c>
      <c r="F66" s="508">
        <f t="shared" si="3"/>
        <v>23.213466024976693</v>
      </c>
      <c r="G66" s="508">
        <f t="shared" si="3"/>
        <v>18.273173386377927</v>
      </c>
      <c r="H66" s="508">
        <f t="shared" si="3"/>
        <v>26.815224173277485</v>
      </c>
      <c r="I66" s="508">
        <f t="shared" si="3"/>
        <v>20.213347502005252</v>
      </c>
      <c r="J66" s="508">
        <f t="shared" si="3"/>
        <v>23.420358078430592</v>
      </c>
    </row>
    <row r="67" spans="1:10" ht="14.25" customHeight="1">
      <c r="A67" s="195" t="s">
        <v>121</v>
      </c>
      <c r="C67" s="570">
        <f>(C53/C51-1)*100</f>
        <v>-2.4786318108661498</v>
      </c>
      <c r="D67" s="570">
        <f t="shared" ref="D67:J67" si="4">(D53/D51-1)*100</f>
        <v>-1.5688881620580131</v>
      </c>
      <c r="E67" s="570">
        <f t="shared" si="4"/>
        <v>-2.5140250616053961</v>
      </c>
      <c r="F67" s="570">
        <f t="shared" si="4"/>
        <v>-2.6639551097769276</v>
      </c>
      <c r="G67" s="570">
        <f t="shared" si="4"/>
        <v>-4.4246043029096738</v>
      </c>
      <c r="H67" s="570">
        <f t="shared" si="4"/>
        <v>2.1652751713837182</v>
      </c>
      <c r="I67" s="570">
        <f t="shared" si="4"/>
        <v>-0.45141283332417181</v>
      </c>
      <c r="J67" s="570">
        <f t="shared" si="4"/>
        <v>-3.0993876225528183</v>
      </c>
    </row>
    <row r="68" spans="1:10" ht="14.25" customHeight="1">
      <c r="A68" s="518" t="s">
        <v>519</v>
      </c>
      <c r="B68" s="196"/>
      <c r="C68" s="509">
        <f>(C53/C40-1)*100</f>
        <v>19.069263862788688</v>
      </c>
      <c r="D68" s="509">
        <f t="shared" ref="D68:J68" si="5">(D53/D40-1)*100</f>
        <v>18.619167987661211</v>
      </c>
      <c r="E68" s="509">
        <f t="shared" si="5"/>
        <v>17.196124512637677</v>
      </c>
      <c r="F68" s="509">
        <f t="shared" si="5"/>
        <v>23.213466024976693</v>
      </c>
      <c r="G68" s="509">
        <f t="shared" si="5"/>
        <v>18.273173386377927</v>
      </c>
      <c r="H68" s="509">
        <f t="shared" si="5"/>
        <v>26.815224173277485</v>
      </c>
      <c r="I68" s="509">
        <f t="shared" si="5"/>
        <v>20.213347502005252</v>
      </c>
      <c r="J68" s="509">
        <f t="shared" si="5"/>
        <v>23.420358078430592</v>
      </c>
    </row>
    <row r="69" spans="1:10" ht="14.25" customHeight="1" thickBot="1">
      <c r="A69" s="247" t="s">
        <v>230</v>
      </c>
      <c r="B69" s="80"/>
      <c r="C69" s="81"/>
      <c r="D69" s="81"/>
      <c r="E69" s="81"/>
      <c r="F69" s="81"/>
      <c r="G69" s="81"/>
      <c r="H69" s="482"/>
      <c r="I69" s="482"/>
      <c r="J69" s="483"/>
    </row>
    <row r="70" spans="1:10" ht="14.25" customHeight="1">
      <c r="C70" s="325"/>
      <c r="D70" s="325"/>
      <c r="E70" s="325"/>
      <c r="F70" s="325"/>
      <c r="G70" s="325"/>
      <c r="H70" s="325"/>
      <c r="I70" s="325"/>
      <c r="J70" s="325"/>
    </row>
  </sheetData>
  <mergeCells count="4">
    <mergeCell ref="A66:B66"/>
    <mergeCell ref="A1:J1"/>
    <mergeCell ref="A2:J2"/>
    <mergeCell ref="A3:J3"/>
  </mergeCells>
  <phoneticPr fontId="115" type="noConversion"/>
  <printOptions horizontalCentered="1" verticalCentered="1"/>
  <pageMargins left="0.25" right="0.25" top="0.75" bottom="0.75" header="0.3" footer="0.3"/>
  <pageSetup scale="78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AN133"/>
  <sheetViews>
    <sheetView view="pageBreakPreview" zoomScale="80" zoomScaleNormal="100" zoomScaleSheetLayoutView="80" workbookViewId="0">
      <selection activeCell="D23" sqref="D23"/>
    </sheetView>
  </sheetViews>
  <sheetFormatPr baseColWidth="10" defaultColWidth="11.42578125" defaultRowHeight="12.75"/>
  <cols>
    <col min="1" max="1" width="145.28515625" style="12" customWidth="1"/>
    <col min="2" max="2" width="12.42578125" style="12" customWidth="1"/>
    <col min="3" max="25" width="10.7109375" style="12" customWidth="1"/>
    <col min="26" max="26" width="18.85546875" style="12" bestFit="1" customWidth="1"/>
    <col min="27" max="37" width="11.42578125" style="12" customWidth="1"/>
    <col min="38" max="40" width="11.5703125"/>
    <col min="41" max="48" width="11.42578125" style="12" customWidth="1"/>
    <col min="49" max="16384" width="11.42578125" style="12"/>
  </cols>
  <sheetData>
    <row r="1" spans="1:26" ht="12.75" customHeight="1">
      <c r="A1" s="55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225" t="s">
        <v>96</v>
      </c>
      <c r="Y1" s="443" t="s">
        <v>97</v>
      </c>
      <c r="Z1" s="225" t="s">
        <v>231</v>
      </c>
    </row>
    <row r="2" spans="1:26" ht="12.75" customHeight="1">
      <c r="A2" s="55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225">
        <v>2016</v>
      </c>
      <c r="Y2" s="444" t="s">
        <v>232</v>
      </c>
      <c r="Z2" s="226">
        <v>1073.5899999999999</v>
      </c>
    </row>
    <row r="3" spans="1:26" ht="12.75" customHeight="1">
      <c r="A3" s="21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X3" s="18"/>
      <c r="Y3" s="111" t="s">
        <v>233</v>
      </c>
      <c r="Z3" s="130">
        <v>1052.67</v>
      </c>
    </row>
    <row r="4" spans="1:26" ht="16.5" customHeight="1">
      <c r="A4" s="55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U4" s="93"/>
      <c r="V4" s="93"/>
      <c r="X4" s="18"/>
      <c r="Y4" s="111" t="s">
        <v>234</v>
      </c>
      <c r="Z4" s="130">
        <v>1065.24</v>
      </c>
    </row>
    <row r="5" spans="1:26" ht="15.75" customHeight="1">
      <c r="A5" s="16"/>
      <c r="X5" s="18"/>
      <c r="Y5" s="111" t="s">
        <v>235</v>
      </c>
      <c r="Z5" s="130">
        <v>1060.99</v>
      </c>
    </row>
    <row r="6" spans="1:26" ht="12.75" customHeight="1">
      <c r="A6" s="16"/>
      <c r="X6" s="18"/>
      <c r="Y6" s="111" t="s">
        <v>236</v>
      </c>
      <c r="Z6" s="130">
        <v>1149.23</v>
      </c>
    </row>
    <row r="7" spans="1:26" ht="12.75" customHeight="1">
      <c r="A7" s="16"/>
      <c r="X7" s="18"/>
      <c r="Y7" s="111" t="s">
        <v>237</v>
      </c>
      <c r="Z7" s="130">
        <v>1228.72</v>
      </c>
    </row>
    <row r="8" spans="1:26" ht="12.75" customHeight="1">
      <c r="A8" s="16"/>
      <c r="X8" s="18"/>
      <c r="Y8" s="111" t="s">
        <v>238</v>
      </c>
      <c r="Z8" s="130">
        <v>1278.31</v>
      </c>
    </row>
    <row r="9" spans="1:26" ht="12.75" customHeight="1">
      <c r="A9" s="16"/>
      <c r="X9" s="18"/>
      <c r="Y9" s="111" t="s">
        <v>239</v>
      </c>
      <c r="Z9" s="130">
        <v>1272.1099999999999</v>
      </c>
    </row>
    <row r="10" spans="1:26" ht="12.75" customHeight="1">
      <c r="A10" s="16"/>
      <c r="X10" s="18"/>
      <c r="Y10" s="111" t="s">
        <v>240</v>
      </c>
      <c r="Z10" s="130">
        <v>1224.02</v>
      </c>
    </row>
    <row r="11" spans="1:26" ht="12.75" customHeight="1">
      <c r="A11" s="16"/>
      <c r="X11" s="18"/>
      <c r="Y11" s="111" t="s">
        <v>241</v>
      </c>
      <c r="Z11" s="130">
        <v>1155.28</v>
      </c>
    </row>
    <row r="12" spans="1:26" ht="12.75" customHeight="1">
      <c r="A12" s="16"/>
      <c r="X12" s="18"/>
      <c r="Y12" s="111" t="s">
        <v>242</v>
      </c>
      <c r="Z12" s="130">
        <v>1136.5999999999999</v>
      </c>
    </row>
    <row r="13" spans="1:26" ht="12.75" customHeight="1">
      <c r="A13" s="16"/>
      <c r="X13" s="17"/>
      <c r="Y13" s="227" t="s">
        <v>243</v>
      </c>
      <c r="Z13" s="131">
        <v>1118.53</v>
      </c>
    </row>
    <row r="14" spans="1:26" ht="12.75" customHeight="1">
      <c r="A14" s="16"/>
      <c r="X14" s="225">
        <v>2017</v>
      </c>
      <c r="Y14" s="444" t="s">
        <v>244</v>
      </c>
      <c r="Z14" s="226">
        <v>1210.07</v>
      </c>
    </row>
    <row r="15" spans="1:26" ht="12.75" customHeight="1">
      <c r="A15" s="16"/>
      <c r="X15" s="18"/>
      <c r="Y15" s="111" t="s">
        <v>245</v>
      </c>
      <c r="Z15" s="130">
        <v>1217.0899999999999</v>
      </c>
    </row>
    <row r="16" spans="1:26" ht="12.75" customHeight="1">
      <c r="A16" s="16"/>
      <c r="X16" s="18"/>
      <c r="Y16" s="111" t="s">
        <v>246</v>
      </c>
      <c r="Z16" s="130">
        <v>1196.04</v>
      </c>
    </row>
    <row r="17" spans="1:26" ht="12.75" customHeight="1">
      <c r="A17" s="16"/>
      <c r="X17" s="18"/>
      <c r="Y17" s="111" t="s">
        <v>247</v>
      </c>
      <c r="Z17" s="130">
        <v>1213.68</v>
      </c>
    </row>
    <row r="18" spans="1:26" ht="12.75" customHeight="1">
      <c r="A18" s="16"/>
      <c r="X18" s="18"/>
      <c r="Y18" s="111" t="s">
        <v>248</v>
      </c>
      <c r="Z18" s="130">
        <v>1188.81</v>
      </c>
    </row>
    <row r="19" spans="1:26" ht="12.75" customHeight="1">
      <c r="A19" s="16"/>
      <c r="X19" s="18"/>
      <c r="Y19" s="111" t="s">
        <v>249</v>
      </c>
      <c r="Z19" s="130">
        <v>1211.56</v>
      </c>
    </row>
    <row r="20" spans="1:26" ht="12.75" customHeight="1">
      <c r="A20" s="16"/>
      <c r="X20" s="18"/>
      <c r="Y20" s="111" t="s">
        <v>250</v>
      </c>
      <c r="Z20" s="130">
        <v>1241.6600000000001</v>
      </c>
    </row>
    <row r="21" spans="1:26" ht="12.75" customHeight="1">
      <c r="A21" s="16"/>
      <c r="X21" s="18"/>
      <c r="Y21" s="111" t="s">
        <v>251</v>
      </c>
      <c r="Z21" s="130">
        <v>1272.21</v>
      </c>
    </row>
    <row r="22" spans="1:26" ht="12.75" customHeight="1">
      <c r="A22" s="16"/>
      <c r="X22" s="18"/>
      <c r="Y22" s="111" t="s">
        <v>252</v>
      </c>
      <c r="Z22" s="130">
        <v>1267.4000000000001</v>
      </c>
    </row>
    <row r="23" spans="1:26" ht="12.75" customHeight="1">
      <c r="A23" s="16"/>
      <c r="X23" s="18"/>
      <c r="Y23" s="111" t="s">
        <v>253</v>
      </c>
      <c r="Z23" s="130">
        <v>1257.0899999999999</v>
      </c>
    </row>
    <row r="24" spans="1:26" ht="12.75" customHeight="1">
      <c r="A24" s="16"/>
      <c r="X24" s="18"/>
      <c r="Y24" s="111" t="s">
        <v>254</v>
      </c>
      <c r="Z24" s="130">
        <v>1273.1099999999999</v>
      </c>
    </row>
    <row r="25" spans="1:26" ht="12.75" customHeight="1">
      <c r="A25" s="16"/>
      <c r="X25" s="17"/>
      <c r="Y25" s="227" t="s">
        <v>255</v>
      </c>
      <c r="Z25" s="131">
        <v>1216.3499999999999</v>
      </c>
    </row>
    <row r="26" spans="1:26" ht="12.75" customHeight="1">
      <c r="A26" s="16"/>
      <c r="X26" s="225">
        <v>2018</v>
      </c>
      <c r="Y26" s="444" t="s">
        <v>256</v>
      </c>
      <c r="Z26" s="226">
        <v>1165.53</v>
      </c>
    </row>
    <row r="27" spans="1:26" ht="12.75" customHeight="1">
      <c r="A27" s="16"/>
      <c r="X27" s="18"/>
      <c r="Y27" s="111" t="s">
        <v>257</v>
      </c>
      <c r="Z27" s="130">
        <v>1117.94</v>
      </c>
    </row>
    <row r="28" spans="1:26" ht="12.75" customHeight="1">
      <c r="A28" s="16"/>
      <c r="X28" s="18"/>
      <c r="Y28" s="111" t="s">
        <v>258</v>
      </c>
      <c r="Z28" s="130">
        <v>1115.44</v>
      </c>
    </row>
    <row r="29" spans="1:26" ht="12.75" customHeight="1">
      <c r="A29" s="16"/>
      <c r="X29" s="18"/>
      <c r="Y29" s="111" t="s">
        <v>259</v>
      </c>
      <c r="Z29" s="130">
        <v>1118.43</v>
      </c>
    </row>
    <row r="30" spans="1:26" ht="12.75" customHeight="1">
      <c r="A30" s="16"/>
      <c r="X30" s="18"/>
      <c r="Y30" s="111" t="s">
        <v>260</v>
      </c>
      <c r="Z30" s="130">
        <v>1097.46</v>
      </c>
    </row>
    <row r="31" spans="1:26" ht="12.75" customHeight="1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18"/>
      <c r="Y31" s="111" t="s">
        <v>261</v>
      </c>
      <c r="Z31" s="130">
        <v>1132.3599999999999</v>
      </c>
    </row>
    <row r="32" spans="1:26" ht="12.75" customHeight="1">
      <c r="A32" s="16"/>
      <c r="X32" s="18"/>
      <c r="Y32" s="111" t="s">
        <v>262</v>
      </c>
      <c r="Z32" s="130">
        <v>1156.27</v>
      </c>
    </row>
    <row r="33" spans="4:26" ht="12.75" customHeight="1">
      <c r="X33" s="18"/>
      <c r="Y33" s="111" t="s">
        <v>263</v>
      </c>
      <c r="Z33" s="130">
        <v>1152.18</v>
      </c>
    </row>
    <row r="34" spans="4:26" ht="12.75" customHeight="1">
      <c r="X34" s="18"/>
      <c r="Y34" s="111" t="s">
        <v>264</v>
      </c>
      <c r="Z34" s="130">
        <v>1181.3399999999999</v>
      </c>
    </row>
    <row r="35" spans="4:26" ht="12.75" customHeight="1">
      <c r="X35" s="18"/>
      <c r="Y35" s="111" t="s">
        <v>265</v>
      </c>
      <c r="Z35" s="130">
        <v>1151.83</v>
      </c>
    </row>
    <row r="36" spans="4:26" ht="12.75" customHeight="1">
      <c r="X36" s="18"/>
      <c r="Y36" s="111" t="s">
        <v>266</v>
      </c>
      <c r="Z36" s="130">
        <v>1132.17</v>
      </c>
    </row>
    <row r="37" spans="4:26" ht="12.75" customHeight="1">
      <c r="X37" s="17"/>
      <c r="Y37" s="227" t="s">
        <v>267</v>
      </c>
      <c r="Z37" s="131">
        <v>1108.79</v>
      </c>
    </row>
    <row r="38" spans="4:26" ht="12.75" customHeight="1">
      <c r="D38" s="111"/>
      <c r="X38" s="225">
        <v>2019</v>
      </c>
      <c r="Y38" s="444" t="s">
        <v>268</v>
      </c>
      <c r="Z38" s="226">
        <v>1058.82</v>
      </c>
    </row>
    <row r="39" spans="4:26" ht="12.75" customHeight="1">
      <c r="X39" s="18"/>
      <c r="Y39" s="111" t="s">
        <v>269</v>
      </c>
      <c r="Z39" s="130">
        <v>1008.13</v>
      </c>
    </row>
    <row r="40" spans="4:26" ht="12.75" customHeight="1">
      <c r="X40" s="18"/>
      <c r="Y40" s="111" t="s">
        <v>270</v>
      </c>
      <c r="Z40" s="130">
        <v>993.23</v>
      </c>
    </row>
    <row r="41" spans="4:26" ht="12.75" customHeight="1">
      <c r="X41" s="18"/>
      <c r="Y41" s="111" t="s">
        <v>271</v>
      </c>
      <c r="Z41" s="130">
        <v>990.69</v>
      </c>
    </row>
    <row r="42" spans="4:26">
      <c r="X42" s="18"/>
      <c r="Y42" s="111" t="s">
        <v>272</v>
      </c>
      <c r="Z42" s="130">
        <v>1018.7</v>
      </c>
    </row>
    <row r="43" spans="4:26" ht="13.5" customHeight="1">
      <c r="X43" s="18"/>
      <c r="Y43" s="111" t="s">
        <v>273</v>
      </c>
      <c r="Z43" s="130">
        <v>1091.71</v>
      </c>
    </row>
    <row r="44" spans="4:26">
      <c r="X44" s="18"/>
      <c r="Y44" s="111" t="s">
        <v>274</v>
      </c>
      <c r="Z44" s="130">
        <v>1160</v>
      </c>
    </row>
    <row r="45" spans="4:26">
      <c r="X45" s="18"/>
      <c r="Y45" s="111" t="s">
        <v>275</v>
      </c>
      <c r="Z45" s="130">
        <v>1170.3244854546826</v>
      </c>
    </row>
    <row r="46" spans="4:26">
      <c r="X46" s="18"/>
      <c r="Y46" s="111" t="s">
        <v>276</v>
      </c>
      <c r="Z46" s="130">
        <v>1243.551904621002</v>
      </c>
    </row>
    <row r="47" spans="4:26">
      <c r="X47" s="18"/>
      <c r="Y47" s="111" t="s">
        <v>277</v>
      </c>
      <c r="Z47" s="130">
        <v>1265.67</v>
      </c>
    </row>
    <row r="48" spans="4:26">
      <c r="X48" s="18"/>
      <c r="Y48" s="111" t="s">
        <v>278</v>
      </c>
      <c r="Z48" s="130">
        <v>1174</v>
      </c>
    </row>
    <row r="49" spans="24:26">
      <c r="X49" s="17"/>
      <c r="Y49" s="227" t="s">
        <v>279</v>
      </c>
      <c r="Z49" s="131">
        <v>1184.7109727574928</v>
      </c>
    </row>
    <row r="50" spans="24:26">
      <c r="X50" s="225">
        <v>2020</v>
      </c>
      <c r="Y50" s="445" t="s">
        <v>128</v>
      </c>
      <c r="Z50" s="611">
        <v>1086.3699999999999</v>
      </c>
    </row>
    <row r="51" spans="24:26">
      <c r="X51" s="18"/>
      <c r="Y51" s="159" t="s">
        <v>129</v>
      </c>
      <c r="Z51" s="611">
        <v>1076.3499999999999</v>
      </c>
    </row>
    <row r="52" spans="24:26">
      <c r="X52" s="18"/>
      <c r="Y52" s="159" t="s">
        <v>130</v>
      </c>
      <c r="Z52" s="611">
        <v>1070.99</v>
      </c>
    </row>
    <row r="53" spans="24:26">
      <c r="X53" s="18"/>
      <c r="Y53" s="159" t="s">
        <v>131</v>
      </c>
      <c r="Z53" s="611">
        <v>1068.1600000000001</v>
      </c>
    </row>
    <row r="54" spans="24:26">
      <c r="X54" s="18"/>
      <c r="Y54" s="159" t="s">
        <v>132</v>
      </c>
      <c r="Z54" s="611">
        <v>1090.25</v>
      </c>
    </row>
    <row r="55" spans="24:26">
      <c r="X55" s="18"/>
      <c r="Y55" s="159" t="s">
        <v>133</v>
      </c>
      <c r="Z55" s="611">
        <v>1166.71</v>
      </c>
    </row>
    <row r="56" spans="24:26">
      <c r="X56" s="18"/>
      <c r="Y56" s="159" t="s">
        <v>134</v>
      </c>
      <c r="Z56" s="611">
        <v>1260.32</v>
      </c>
    </row>
    <row r="57" spans="24:26">
      <c r="X57" s="18"/>
      <c r="Y57" s="159" t="s">
        <v>135</v>
      </c>
      <c r="Z57" s="611">
        <v>1434.22</v>
      </c>
    </row>
    <row r="58" spans="24:26">
      <c r="X58" s="18"/>
      <c r="Y58" s="159" t="s">
        <v>136</v>
      </c>
      <c r="Z58" s="611">
        <v>1642.37</v>
      </c>
    </row>
    <row r="59" spans="24:26">
      <c r="X59" s="18"/>
      <c r="Y59" s="159" t="s">
        <v>137</v>
      </c>
      <c r="Z59" s="611">
        <v>1666.46</v>
      </c>
    </row>
    <row r="60" spans="24:26" ht="12.75" customHeight="1">
      <c r="X60" s="18"/>
      <c r="Y60" s="159" t="s">
        <v>138</v>
      </c>
      <c r="Z60" s="611">
        <v>1645.71</v>
      </c>
    </row>
    <row r="61" spans="24:26">
      <c r="X61" s="17"/>
      <c r="Y61" s="228" t="s">
        <v>139</v>
      </c>
      <c r="Z61" s="611">
        <v>1526.87</v>
      </c>
    </row>
    <row r="62" spans="24:26">
      <c r="X62" s="225">
        <v>2021</v>
      </c>
      <c r="Y62" s="445" t="s">
        <v>140</v>
      </c>
      <c r="Z62" s="611">
        <v>1440.52</v>
      </c>
    </row>
    <row r="63" spans="24:26">
      <c r="X63" s="18"/>
      <c r="Y63" s="159" t="s">
        <v>141</v>
      </c>
      <c r="Z63" s="611">
        <v>1399.49</v>
      </c>
    </row>
    <row r="64" spans="24:26">
      <c r="X64" s="18"/>
      <c r="Y64" s="159" t="s">
        <v>142</v>
      </c>
      <c r="Z64" s="611">
        <v>1473.37</v>
      </c>
    </row>
    <row r="65" spans="24:26">
      <c r="X65" s="18"/>
      <c r="Y65" s="159" t="s">
        <v>143</v>
      </c>
      <c r="Z65" s="611">
        <v>1594.53</v>
      </c>
    </row>
    <row r="66" spans="24:26">
      <c r="X66" s="18"/>
      <c r="Y66" s="159" t="s">
        <v>144</v>
      </c>
      <c r="Z66" s="611">
        <v>1756.14</v>
      </c>
    </row>
    <row r="67" spans="24:26">
      <c r="X67" s="18"/>
      <c r="Y67" s="159" t="s">
        <v>145</v>
      </c>
      <c r="Z67" s="611">
        <v>1856.82</v>
      </c>
    </row>
    <row r="68" spans="24:26">
      <c r="X68" s="18"/>
      <c r="Y68" s="159" t="s">
        <v>146</v>
      </c>
      <c r="Z68" s="611">
        <v>1974.76</v>
      </c>
    </row>
    <row r="69" spans="24:26">
      <c r="X69" s="18"/>
      <c r="Y69" s="159" t="s">
        <v>147</v>
      </c>
      <c r="Z69" s="611">
        <v>2265.5500000000002</v>
      </c>
    </row>
    <row r="70" spans="24:26">
      <c r="X70" s="18"/>
      <c r="Y70" s="159" t="s">
        <v>148</v>
      </c>
      <c r="Z70" s="611">
        <v>2245.66</v>
      </c>
    </row>
    <row r="71" spans="24:26">
      <c r="X71" s="18"/>
      <c r="Y71" s="159" t="s">
        <v>149</v>
      </c>
      <c r="Z71" s="611">
        <v>2045.7</v>
      </c>
    </row>
    <row r="72" spans="24:26">
      <c r="X72" s="18"/>
      <c r="Y72" s="159" t="s">
        <v>150</v>
      </c>
      <c r="Z72" s="611">
        <v>1973.04</v>
      </c>
    </row>
    <row r="73" spans="24:26">
      <c r="X73" s="283"/>
      <c r="Y73" s="284" t="s">
        <v>151</v>
      </c>
      <c r="Z73" s="611">
        <v>1810.96</v>
      </c>
    </row>
    <row r="74" spans="24:26">
      <c r="X74" s="285">
        <v>2022</v>
      </c>
      <c r="Y74" s="232" t="s">
        <v>152</v>
      </c>
      <c r="Z74" s="611">
        <v>1737.66</v>
      </c>
    </row>
    <row r="75" spans="24:26">
      <c r="X75" s="253"/>
      <c r="Y75" s="162" t="s">
        <v>153</v>
      </c>
      <c r="Z75" s="611">
        <v>1827.33</v>
      </c>
    </row>
    <row r="76" spans="24:26">
      <c r="X76" s="253"/>
      <c r="Y76" s="162" t="s">
        <v>154</v>
      </c>
      <c r="Z76" s="611">
        <v>1947.55</v>
      </c>
    </row>
    <row r="77" spans="24:26">
      <c r="X77" s="253"/>
      <c r="Y77" s="162" t="s">
        <v>155</v>
      </c>
      <c r="Z77" s="611">
        <v>1952.2</v>
      </c>
    </row>
    <row r="78" spans="24:26">
      <c r="X78" s="253"/>
      <c r="Y78" s="162" t="s">
        <v>156</v>
      </c>
      <c r="Z78" s="611">
        <v>1857.79</v>
      </c>
    </row>
    <row r="79" spans="24:26">
      <c r="X79" s="253"/>
      <c r="Y79" s="162" t="s">
        <v>157</v>
      </c>
      <c r="Z79" s="611">
        <v>1869.55</v>
      </c>
    </row>
    <row r="80" spans="24:26">
      <c r="X80" s="253"/>
      <c r="Y80" s="162" t="s">
        <v>158</v>
      </c>
      <c r="Z80" s="611">
        <v>1908.78</v>
      </c>
    </row>
    <row r="81" spans="24:28">
      <c r="X81" s="253"/>
      <c r="Y81" s="162" t="s">
        <v>159</v>
      </c>
      <c r="Z81" s="611">
        <v>1925.28</v>
      </c>
    </row>
    <row r="82" spans="24:28">
      <c r="X82" s="253"/>
      <c r="Y82" s="162" t="s">
        <v>160</v>
      </c>
      <c r="Z82" s="611">
        <v>1935.59</v>
      </c>
    </row>
    <row r="83" spans="24:28">
      <c r="X83" s="253"/>
      <c r="Y83" s="162" t="s">
        <v>161</v>
      </c>
      <c r="Z83" s="611">
        <v>1935.58</v>
      </c>
    </row>
    <row r="84" spans="24:28">
      <c r="X84" s="253"/>
      <c r="Y84" s="162" t="s">
        <v>162</v>
      </c>
      <c r="Z84" s="611">
        <v>1795.5</v>
      </c>
    </row>
    <row r="85" spans="24:28">
      <c r="X85" s="283"/>
      <c r="Y85" s="163" t="s">
        <v>163</v>
      </c>
      <c r="Z85" s="611">
        <v>1689.88</v>
      </c>
    </row>
    <row r="86" spans="24:28">
      <c r="X86" s="285">
        <v>2023</v>
      </c>
      <c r="Y86" s="162" t="s">
        <v>164</v>
      </c>
      <c r="Z86" s="611">
        <v>1591.34</v>
      </c>
      <c r="AA86" s="278"/>
      <c r="AB86" s="396"/>
    </row>
    <row r="87" spans="24:28">
      <c r="X87" s="253"/>
      <c r="Y87" s="162" t="s">
        <v>165</v>
      </c>
      <c r="Z87" s="611">
        <v>1574.29</v>
      </c>
      <c r="AA87" s="278"/>
      <c r="AB87" s="396"/>
    </row>
    <row r="88" spans="24:28">
      <c r="X88" s="253"/>
      <c r="Y88" s="162" t="s">
        <v>166</v>
      </c>
      <c r="Z88" s="611">
        <v>1649.02</v>
      </c>
      <c r="AA88" s="278"/>
      <c r="AB88" s="396"/>
    </row>
    <row r="89" spans="24:28">
      <c r="X89" s="254"/>
      <c r="Y89" s="162" t="s">
        <v>167</v>
      </c>
      <c r="Z89" s="611">
        <v>1679.6</v>
      </c>
      <c r="AA89" s="278"/>
      <c r="AB89" s="396"/>
    </row>
    <row r="90" spans="24:28">
      <c r="X90" s="254"/>
      <c r="Y90" s="162" t="s">
        <v>168</v>
      </c>
      <c r="Z90" s="611">
        <v>1624.61</v>
      </c>
      <c r="AA90" s="278"/>
      <c r="AB90" s="396"/>
    </row>
    <row r="91" spans="24:28">
      <c r="X91" s="254"/>
      <c r="Y91" s="162" t="s">
        <v>169</v>
      </c>
      <c r="Z91" s="611">
        <v>1680.46</v>
      </c>
      <c r="AA91" s="278"/>
      <c r="AB91" s="396"/>
    </row>
    <row r="92" spans="24:28">
      <c r="X92" s="254"/>
      <c r="Y92" s="162" t="s">
        <v>170</v>
      </c>
      <c r="Z92" s="611">
        <v>1756.15</v>
      </c>
      <c r="AA92" s="278"/>
      <c r="AB92" s="396"/>
    </row>
    <row r="93" spans="24:28">
      <c r="X93" s="254"/>
      <c r="Y93" s="162" t="s">
        <v>171</v>
      </c>
      <c r="Z93" s="611">
        <v>1774.3</v>
      </c>
      <c r="AA93" s="278"/>
      <c r="AB93" s="396"/>
    </row>
    <row r="94" spans="24:28">
      <c r="X94" s="254"/>
      <c r="Y94" s="162" t="s">
        <v>172</v>
      </c>
      <c r="Z94" s="611">
        <v>1759.46</v>
      </c>
      <c r="AA94" s="278"/>
      <c r="AB94" s="396"/>
    </row>
    <row r="95" spans="24:28">
      <c r="X95" s="254"/>
      <c r="Y95" s="162" t="s">
        <v>173</v>
      </c>
      <c r="Z95" s="611">
        <v>1788.9609964757135</v>
      </c>
      <c r="AA95" s="278"/>
      <c r="AB95" s="396"/>
    </row>
    <row r="96" spans="24:28">
      <c r="X96" s="254"/>
      <c r="Y96" s="162" t="s">
        <v>174</v>
      </c>
      <c r="Z96" s="611">
        <v>1728.37</v>
      </c>
      <c r="AA96" s="278"/>
      <c r="AB96" s="396"/>
    </row>
    <row r="97" spans="24:28">
      <c r="X97" s="286"/>
      <c r="Y97" s="163" t="s">
        <v>175</v>
      </c>
      <c r="Z97" s="611">
        <v>1726.1952752149837</v>
      </c>
      <c r="AA97" s="278"/>
      <c r="AB97" s="396"/>
    </row>
    <row r="98" spans="24:28">
      <c r="X98" s="285">
        <v>2024</v>
      </c>
      <c r="Y98" s="357" t="s">
        <v>176</v>
      </c>
      <c r="Z98" s="611">
        <v>1637.86</v>
      </c>
    </row>
    <row r="99" spans="24:28">
      <c r="X99" s="253"/>
      <c r="Y99" s="357" t="s">
        <v>177</v>
      </c>
      <c r="Z99" s="611">
        <v>1553.04</v>
      </c>
    </row>
    <row r="100" spans="24:28">
      <c r="X100" s="253"/>
      <c r="Y100" s="357" t="s">
        <v>178</v>
      </c>
      <c r="Z100" s="611">
        <v>1625.1359274395099</v>
      </c>
    </row>
    <row r="101" spans="24:28">
      <c r="X101" s="254"/>
      <c r="Y101" s="357" t="s">
        <v>179</v>
      </c>
      <c r="Z101" s="611">
        <v>1656.1885346008432</v>
      </c>
    </row>
    <row r="102" spans="24:28">
      <c r="X102" s="254"/>
      <c r="Y102" s="357" t="s">
        <v>180</v>
      </c>
      <c r="Z102" s="611">
        <v>1667.5807442980458</v>
      </c>
    </row>
    <row r="103" spans="24:28">
      <c r="X103" s="254"/>
      <c r="Y103" s="357" t="s">
        <v>181</v>
      </c>
      <c r="Z103" s="611">
        <v>1698.0688847994268</v>
      </c>
    </row>
    <row r="104" spans="24:28">
      <c r="X104" s="254"/>
      <c r="Y104" s="357" t="s">
        <v>182</v>
      </c>
      <c r="Z104" s="611">
        <v>1903.99</v>
      </c>
    </row>
    <row r="105" spans="24:28">
      <c r="X105" s="254"/>
      <c r="Y105" s="357" t="s">
        <v>183</v>
      </c>
      <c r="Z105" s="611">
        <v>1955.9196628619138</v>
      </c>
    </row>
    <row r="106" spans="24:28">
      <c r="X106" s="254"/>
      <c r="Y106" s="357" t="s">
        <v>184</v>
      </c>
      <c r="Z106" s="611">
        <v>2037.644030527249</v>
      </c>
    </row>
    <row r="107" spans="24:28">
      <c r="X107" s="254"/>
      <c r="Y107" s="357" t="s">
        <v>185</v>
      </c>
      <c r="Z107" s="611">
        <v>2068.2096099877799</v>
      </c>
    </row>
    <row r="108" spans="24:28">
      <c r="X108" s="254"/>
      <c r="Y108" s="357" t="s">
        <v>186</v>
      </c>
      <c r="Z108" s="611">
        <v>2075.782645420376</v>
      </c>
    </row>
    <row r="109" spans="24:28">
      <c r="X109" s="286"/>
      <c r="Y109" s="358" t="s">
        <v>187</v>
      </c>
      <c r="Z109" s="611">
        <v>1996.75</v>
      </c>
    </row>
    <row r="110" spans="24:28">
      <c r="X110" s="285">
        <v>2025</v>
      </c>
      <c r="Y110" s="357" t="s">
        <v>188</v>
      </c>
      <c r="Z110" s="611">
        <f>'Pág.12-C5 '!I41</f>
        <v>1894.2417145268662</v>
      </c>
    </row>
    <row r="111" spans="24:28">
      <c r="X111" s="253"/>
      <c r="Y111" s="357" t="s">
        <v>189</v>
      </c>
      <c r="Z111" s="611">
        <f>'Pág.12-C5 '!I42</f>
        <v>2007.4128233445781</v>
      </c>
    </row>
    <row r="112" spans="24:28">
      <c r="X112" s="253"/>
      <c r="Y112" s="357" t="s">
        <v>190</v>
      </c>
      <c r="Z112" s="611">
        <f>'Pág.12-C5 '!I43</f>
        <v>2079.3393185266968</v>
      </c>
    </row>
    <row r="113" spans="24:26">
      <c r="X113" s="254"/>
      <c r="Y113" s="357" t="s">
        <v>191</v>
      </c>
      <c r="Z113" s="611">
        <f>'Pág.12-C5 '!I44</f>
        <v>2063.49485819245</v>
      </c>
    </row>
    <row r="114" spans="24:26">
      <c r="X114" s="254"/>
      <c r="Y114" s="357" t="s">
        <v>192</v>
      </c>
      <c r="Z114" s="611">
        <f>'Pág.12-C5 '!I45</f>
        <v>2147.0010017816207</v>
      </c>
    </row>
    <row r="115" spans="24:26">
      <c r="X115" s="254"/>
      <c r="Y115" s="357" t="s">
        <v>193</v>
      </c>
      <c r="Z115" s="611">
        <f>'Pág.12-C5 '!I46</f>
        <v>2249.9899999999998</v>
      </c>
    </row>
    <row r="116" spans="24:26">
      <c r="X116" s="254"/>
      <c r="Y116" s="357" t="s">
        <v>194</v>
      </c>
      <c r="Z116" s="611">
        <f>'Pág.12-C5 '!I47</f>
        <v>2430.37</v>
      </c>
    </row>
    <row r="117" spans="24:26">
      <c r="X117" s="254"/>
      <c r="Y117" s="357" t="s">
        <v>195</v>
      </c>
      <c r="Z117" s="611">
        <f>'Pág.12-C5 '!I48</f>
        <v>2595.02</v>
      </c>
    </row>
    <row r="118" spans="24:26">
      <c r="X118" s="254"/>
      <c r="Y118" s="357" t="s">
        <v>196</v>
      </c>
      <c r="Z118" s="611">
        <f>'Pág.12-C5 '!I49</f>
        <v>2665.7976980508524</v>
      </c>
    </row>
    <row r="119" spans="24:26">
      <c r="X119" s="254"/>
      <c r="Y119" s="357" t="s">
        <v>197</v>
      </c>
      <c r="Z119" s="611">
        <f>'Pág.12-C5 '!I50</f>
        <v>2726.4061570775843</v>
      </c>
    </row>
    <row r="120" spans="24:26">
      <c r="X120" s="254"/>
      <c r="Y120" s="357" t="s">
        <v>198</v>
      </c>
      <c r="Z120" s="611">
        <f>'Pág.12-C5 '!I51</f>
        <v>2594.5684555056596</v>
      </c>
    </row>
    <row r="121" spans="24:26">
      <c r="X121" s="286"/>
      <c r="Y121" s="357" t="s">
        <v>199</v>
      </c>
      <c r="Z121" s="611">
        <f>'Pág.12-C5 '!I52</f>
        <v>2368.2313256839084</v>
      </c>
    </row>
    <row r="122" spans="24:26">
      <c r="X122" s="285">
        <v>2025</v>
      </c>
      <c r="Y122" s="162" t="s">
        <v>521</v>
      </c>
      <c r="Z122" s="611">
        <f>'Pág.12-C5 '!I54</f>
        <v>2343.3668475977133</v>
      </c>
    </row>
    <row r="123" spans="24:26">
      <c r="X123" s="253"/>
      <c r="Y123" s="162" t="s">
        <v>522</v>
      </c>
    </row>
    <row r="124" spans="24:26">
      <c r="X124" s="253"/>
      <c r="Y124" s="162" t="s">
        <v>523</v>
      </c>
    </row>
    <row r="125" spans="24:26">
      <c r="X125" s="254"/>
      <c r="Y125" s="162" t="s">
        <v>524</v>
      </c>
    </row>
    <row r="126" spans="24:26">
      <c r="X126" s="254"/>
      <c r="Y126" s="162" t="s">
        <v>525</v>
      </c>
    </row>
    <row r="127" spans="24:26">
      <c r="X127" s="254"/>
      <c r="Y127" s="162" t="s">
        <v>526</v>
      </c>
    </row>
    <row r="128" spans="24:26">
      <c r="X128" s="254"/>
      <c r="Y128" s="162" t="s">
        <v>527</v>
      </c>
    </row>
    <row r="129" spans="24:25">
      <c r="X129" s="254"/>
      <c r="Y129" s="162" t="s">
        <v>528</v>
      </c>
    </row>
    <row r="130" spans="24:25">
      <c r="X130" s="254"/>
      <c r="Y130" s="162" t="s">
        <v>529</v>
      </c>
    </row>
    <row r="131" spans="24:25">
      <c r="X131" s="254"/>
      <c r="Y131" s="162" t="s">
        <v>530</v>
      </c>
    </row>
    <row r="132" spans="24:25">
      <c r="X132" s="254"/>
      <c r="Y132" s="162" t="s">
        <v>531</v>
      </c>
    </row>
    <row r="133" spans="24:25">
      <c r="X133" s="286"/>
      <c r="Y133" s="162" t="s">
        <v>532</v>
      </c>
    </row>
  </sheetData>
  <phoneticPr fontId="112" type="noConversion"/>
  <printOptions horizontalCentered="1" verticalCentered="1"/>
  <pageMargins left="0.25" right="0.25" top="0.75" bottom="0.75" header="0.3" footer="0.3"/>
  <pageSetup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H97"/>
  <sheetViews>
    <sheetView view="pageBreakPreview" zoomScale="80" zoomScaleNormal="100" zoomScaleSheetLayoutView="80" workbookViewId="0">
      <selection activeCell="D11" sqref="D11"/>
    </sheetView>
  </sheetViews>
  <sheetFormatPr baseColWidth="10" defaultColWidth="11.42578125" defaultRowHeight="12.75"/>
  <cols>
    <col min="1" max="1" width="177.28515625" style="16" customWidth="1"/>
    <col min="2" max="2" width="12.28515625" style="12" customWidth="1"/>
    <col min="3" max="20" width="10.7109375" style="12" customWidth="1"/>
    <col min="21" max="28" width="11.42578125" style="12" customWidth="1"/>
    <col min="29" max="31" width="3.7109375" style="12" customWidth="1"/>
    <col min="32" max="32" width="8.7109375" style="13" customWidth="1"/>
    <col min="33" max="45" width="8.7109375" style="12" customWidth="1"/>
    <col min="46" max="46" width="11.42578125" style="12" customWidth="1"/>
    <col min="47" max="16384" width="11.42578125" style="12"/>
  </cols>
  <sheetData>
    <row r="1" spans="21:23" ht="12.75" customHeight="1">
      <c r="U1" s="612" t="s">
        <v>280</v>
      </c>
      <c r="V1" s="612" t="s">
        <v>281</v>
      </c>
      <c r="W1" s="229" t="s">
        <v>282</v>
      </c>
    </row>
    <row r="2" spans="21:23" ht="12.75" customHeight="1">
      <c r="U2" s="230">
        <v>2023</v>
      </c>
      <c r="V2" s="360" t="s">
        <v>164</v>
      </c>
      <c r="W2" s="446">
        <f>'Pág.13-C6 '!I14</f>
        <v>1786.64</v>
      </c>
    </row>
    <row r="3" spans="21:23" ht="12.75" customHeight="1">
      <c r="U3" s="160"/>
      <c r="V3" s="360" t="s">
        <v>165</v>
      </c>
      <c r="W3" s="446">
        <f>'Pág.13-C6 '!I15</f>
        <v>1753.25</v>
      </c>
    </row>
    <row r="4" spans="21:23" ht="12.75" customHeight="1">
      <c r="U4" s="160"/>
      <c r="V4" s="360" t="s">
        <v>166</v>
      </c>
      <c r="W4" s="446">
        <f>'Pág.13-C6 '!I16</f>
        <v>1837.78</v>
      </c>
    </row>
    <row r="5" spans="21:23" ht="12.75" customHeight="1">
      <c r="U5" s="160"/>
      <c r="V5" s="360" t="s">
        <v>167</v>
      </c>
      <c r="W5" s="446">
        <f>'Pág.13-C6 '!I17</f>
        <v>1851.63</v>
      </c>
    </row>
    <row r="6" spans="21:23" ht="12.75" customHeight="1">
      <c r="U6" s="160"/>
      <c r="V6" s="360" t="s">
        <v>168</v>
      </c>
      <c r="W6" s="446">
        <f>'Pág.13-C6 '!I18</f>
        <v>1785.6</v>
      </c>
    </row>
    <row r="7" spans="21:23" ht="12.75" customHeight="1">
      <c r="U7" s="160"/>
      <c r="V7" s="360" t="s">
        <v>169</v>
      </c>
      <c r="W7" s="446">
        <f>'Pág.13-C6 '!I19</f>
        <v>1844.94</v>
      </c>
    </row>
    <row r="8" spans="21:23" ht="12.75" customHeight="1">
      <c r="U8" s="160"/>
      <c r="V8" s="360" t="s">
        <v>170</v>
      </c>
      <c r="W8" s="446">
        <f>'Pág.13-C6 '!I20</f>
        <v>1930.95</v>
      </c>
    </row>
    <row r="9" spans="21:23" ht="12.75" customHeight="1">
      <c r="U9" s="160"/>
      <c r="V9" s="360" t="s">
        <v>171</v>
      </c>
      <c r="W9" s="446">
        <f>'Pág.13-C6 '!I21</f>
        <v>1944.05</v>
      </c>
    </row>
    <row r="10" spans="21:23" ht="12.75" customHeight="1">
      <c r="U10" s="160"/>
      <c r="V10" s="360" t="s">
        <v>172</v>
      </c>
      <c r="W10" s="446">
        <f>'Pág.13-C6 '!I22</f>
        <v>1925.67</v>
      </c>
    </row>
    <row r="11" spans="21:23" ht="12.75" customHeight="1">
      <c r="U11" s="160"/>
      <c r="V11" s="360" t="s">
        <v>173</v>
      </c>
      <c r="W11" s="446">
        <f>'Pág.13-C6 '!I23</f>
        <v>1944.89</v>
      </c>
    </row>
    <row r="12" spans="21:23" ht="12.75" customHeight="1">
      <c r="U12" s="160"/>
      <c r="V12" s="360" t="s">
        <v>174</v>
      </c>
      <c r="W12" s="446">
        <f>'Pág.13-C6 '!I24</f>
        <v>1870.63</v>
      </c>
    </row>
    <row r="13" spans="21:23" ht="12.75" customHeight="1">
      <c r="U13" s="161"/>
      <c r="V13" s="369" t="s">
        <v>175</v>
      </c>
      <c r="W13" s="446">
        <f>'Pág.13-C6 '!I25</f>
        <v>1854.49</v>
      </c>
    </row>
    <row r="14" spans="21:23" ht="12.75" customHeight="1">
      <c r="U14" s="225">
        <v>2024</v>
      </c>
      <c r="V14" s="360" t="s">
        <v>176</v>
      </c>
      <c r="W14" s="446">
        <f>'Pág.13-C6 '!I27</f>
        <v>1769.16</v>
      </c>
    </row>
    <row r="15" spans="21:23" ht="12.75" customHeight="1">
      <c r="U15" s="18"/>
      <c r="V15" s="360" t="s">
        <v>177</v>
      </c>
      <c r="W15" s="446">
        <f>'Pág.13-C6 '!I28</f>
        <v>1666.33</v>
      </c>
    </row>
    <row r="16" spans="21:23" ht="12.75" customHeight="1">
      <c r="U16" s="18"/>
      <c r="V16" s="360" t="s">
        <v>178</v>
      </c>
      <c r="W16" s="446">
        <f>'Pág.13-C6 '!I29</f>
        <v>1733.46</v>
      </c>
    </row>
    <row r="17" spans="1:23" ht="12.75" customHeight="1">
      <c r="U17" s="18"/>
      <c r="V17" s="360" t="s">
        <v>179</v>
      </c>
      <c r="W17" s="446">
        <f>'Pág.13-C6 '!I30</f>
        <v>1760.04</v>
      </c>
    </row>
    <row r="18" spans="1:23" ht="12.75" customHeight="1">
      <c r="U18" s="18"/>
      <c r="V18" s="360" t="s">
        <v>180</v>
      </c>
      <c r="W18" s="446">
        <f>'Pág.13-C6 '!I31</f>
        <v>1762.88</v>
      </c>
    </row>
    <row r="19" spans="1:23" ht="12.75" customHeight="1">
      <c r="U19" s="18"/>
      <c r="V19" s="360" t="s">
        <v>181</v>
      </c>
      <c r="W19" s="446">
        <f>'Pág.13-C6 '!I32</f>
        <v>1790.26</v>
      </c>
    </row>
    <row r="20" spans="1:23" ht="12.75" customHeight="1">
      <c r="D20" s="248" t="s">
        <v>208</v>
      </c>
      <c r="U20" s="18"/>
      <c r="V20" s="360" t="s">
        <v>182</v>
      </c>
      <c r="W20" s="446">
        <f>'Pág.13-C6 '!I33</f>
        <v>2009.3</v>
      </c>
    </row>
    <row r="21" spans="1:23" ht="12.75" customHeight="1">
      <c r="U21" s="18"/>
      <c r="V21" s="360" t="s">
        <v>183</v>
      </c>
      <c r="W21" s="446">
        <f>'Pág.13-C6 '!I34</f>
        <v>2048.84</v>
      </c>
    </row>
    <row r="22" spans="1:23" ht="12.75" customHeight="1">
      <c r="U22" s="18"/>
      <c r="V22" s="360" t="s">
        <v>184</v>
      </c>
      <c r="W22" s="446">
        <f>'Pág.13-C6 '!I35</f>
        <v>2129.13</v>
      </c>
    </row>
    <row r="23" spans="1:23" ht="12.75" customHeight="1">
      <c r="U23" s="18"/>
      <c r="V23" s="360" t="s">
        <v>185</v>
      </c>
      <c r="W23" s="446">
        <f>'Pág.13-C6 '!I36</f>
        <v>2159.2199999999998</v>
      </c>
    </row>
    <row r="24" spans="1:23" ht="12.75" customHeight="1">
      <c r="U24" s="18"/>
      <c r="V24" s="360" t="s">
        <v>186</v>
      </c>
      <c r="W24" s="446">
        <f>'Pág.13-C6 '!I37</f>
        <v>2146.1799999999998</v>
      </c>
    </row>
    <row r="25" spans="1:23" ht="12.75" customHeight="1">
      <c r="U25" s="17"/>
      <c r="V25" s="369" t="s">
        <v>187</v>
      </c>
      <c r="W25" s="446">
        <f>'Pág.13-C6 '!I38</f>
        <v>2059.1999999999998</v>
      </c>
    </row>
    <row r="26" spans="1:23" ht="12.75" customHeight="1">
      <c r="U26" s="225">
        <v>2025</v>
      </c>
      <c r="V26" s="397">
        <v>45658</v>
      </c>
      <c r="W26" s="446">
        <f>'Pág.13-C6 '!I40</f>
        <v>1957.37</v>
      </c>
    </row>
    <row r="27" spans="1:23" ht="12.75" customHeight="1">
      <c r="U27" s="18"/>
      <c r="V27" s="397">
        <v>45689</v>
      </c>
      <c r="W27" s="446">
        <f>'Pág.13-C6 '!I41</f>
        <v>2052.5500000000002</v>
      </c>
    </row>
    <row r="28" spans="1:23" ht="12.75" customHeight="1">
      <c r="A28" s="95"/>
      <c r="U28" s="18"/>
      <c r="V28" s="397">
        <v>45717</v>
      </c>
      <c r="W28" s="446">
        <f>'Pág.13-C6 '!I42</f>
        <v>2117.7600000000002</v>
      </c>
    </row>
    <row r="29" spans="1:23" ht="12.75" customHeight="1">
      <c r="U29" s="18"/>
      <c r="V29" s="397">
        <v>45748</v>
      </c>
      <c r="W29" s="446">
        <f>'Pág.13-C6 '!I43</f>
        <v>2091.08</v>
      </c>
    </row>
    <row r="30" spans="1:23" ht="12.75" customHeight="1">
      <c r="U30" s="18"/>
      <c r="V30" s="397">
        <v>45778</v>
      </c>
      <c r="W30" s="446">
        <f>'Pág.13-C6 '!I44</f>
        <v>2171.4699999999998</v>
      </c>
    </row>
    <row r="31" spans="1:23" ht="12.75" customHeight="1">
      <c r="U31" s="18"/>
      <c r="V31" s="397">
        <v>45809</v>
      </c>
      <c r="W31" s="446">
        <f>'Pág.13-C6 '!I45</f>
        <v>2271.2199999999998</v>
      </c>
    </row>
    <row r="32" spans="1:23" ht="12.75" customHeight="1">
      <c r="U32" s="18"/>
      <c r="V32" s="397">
        <v>45839</v>
      </c>
      <c r="W32" s="446">
        <f>'Pág.13-C6 '!I46</f>
        <v>2463.3200000000002</v>
      </c>
    </row>
    <row r="33" spans="4:34" ht="12.75" customHeight="1">
      <c r="U33" s="18"/>
      <c r="V33" s="397">
        <v>45870</v>
      </c>
      <c r="W33" s="446">
        <f>'Pág.13-C6 '!I47</f>
        <v>2607.44</v>
      </c>
    </row>
    <row r="34" spans="4:34" ht="12.75" customHeight="1">
      <c r="U34" s="18"/>
      <c r="V34" s="397">
        <v>45901</v>
      </c>
      <c r="W34" s="446">
        <f>'Pág.13-C6 '!I48</f>
        <v>2677.58</v>
      </c>
    </row>
    <row r="35" spans="4:34" ht="12.75" customHeight="1">
      <c r="U35" s="18"/>
      <c r="V35" s="397">
        <v>45931</v>
      </c>
      <c r="W35" s="446">
        <f>'Pág.13-C6 '!I49</f>
        <v>2727.66</v>
      </c>
    </row>
    <row r="36" spans="4:34" ht="12.75" customHeight="1">
      <c r="U36" s="18"/>
      <c r="V36" s="397">
        <v>45962</v>
      </c>
      <c r="W36" s="446">
        <f>'Pág.13-C6 '!I50</f>
        <v>2601.2199999999998</v>
      </c>
    </row>
    <row r="37" spans="4:34" ht="12.75" customHeight="1">
      <c r="U37" s="17"/>
      <c r="V37" s="397">
        <v>45992</v>
      </c>
      <c r="W37" s="446">
        <f>'Pág.13-C6 '!I51</f>
        <v>2363.69</v>
      </c>
    </row>
    <row r="38" spans="4:34" ht="12.75" customHeight="1">
      <c r="D38" s="111"/>
      <c r="U38" s="225">
        <v>2026</v>
      </c>
      <c r="V38" s="397">
        <v>46023</v>
      </c>
      <c r="W38" s="446">
        <f>'Pág.13-C6 '!I53</f>
        <v>2353.02</v>
      </c>
      <c r="X38" s="271"/>
      <c r="Y38" s="271"/>
      <c r="Z38" s="271"/>
      <c r="AA38" s="271"/>
      <c r="AB38" s="271"/>
      <c r="AC38" s="271"/>
      <c r="AD38" s="271"/>
      <c r="AE38" s="271"/>
      <c r="AF38" s="359"/>
      <c r="AG38" s="271"/>
      <c r="AH38" s="271"/>
    </row>
    <row r="39" spans="4:34" ht="12.75" customHeight="1">
      <c r="U39" s="756"/>
      <c r="V39" s="397">
        <v>46054</v>
      </c>
    </row>
    <row r="40" spans="4:34" ht="12.75" customHeight="1">
      <c r="U40" s="756"/>
      <c r="V40" s="397">
        <v>46082</v>
      </c>
    </row>
    <row r="41" spans="4:34" ht="12.75" customHeight="1">
      <c r="U41" s="756"/>
      <c r="V41" s="397">
        <v>46113</v>
      </c>
    </row>
    <row r="42" spans="4:34" ht="12.75" customHeight="1">
      <c r="U42" s="756"/>
      <c r="V42" s="397">
        <v>46143</v>
      </c>
    </row>
    <row r="43" spans="4:34" ht="12.75" customHeight="1">
      <c r="U43" s="756"/>
      <c r="V43" s="397">
        <v>46174</v>
      </c>
    </row>
    <row r="44" spans="4:34" ht="12.75" customHeight="1">
      <c r="U44" s="756"/>
      <c r="V44" s="397">
        <v>46204</v>
      </c>
    </row>
    <row r="45" spans="4:34" ht="12.75" customHeight="1">
      <c r="U45" s="756"/>
      <c r="V45" s="397">
        <v>46235</v>
      </c>
    </row>
    <row r="46" spans="4:34" ht="12.75" customHeight="1">
      <c r="U46" s="756"/>
      <c r="V46" s="397">
        <v>46266</v>
      </c>
    </row>
    <row r="47" spans="4:34" ht="12.75" customHeight="1">
      <c r="U47" s="756"/>
      <c r="V47" s="397">
        <v>46296</v>
      </c>
    </row>
    <row r="48" spans="4:34" ht="12.75" customHeight="1">
      <c r="U48" s="756"/>
      <c r="V48" s="397">
        <v>46327</v>
      </c>
    </row>
    <row r="49" spans="21:22" ht="12.75" customHeight="1">
      <c r="U49" s="757"/>
      <c r="V49" s="397">
        <v>46357</v>
      </c>
    </row>
    <row r="50" spans="21:22" ht="12.75" customHeight="1"/>
    <row r="51" spans="21:22" ht="12.75" customHeight="1"/>
    <row r="52" spans="21:22" ht="12.75" customHeight="1"/>
    <row r="53" spans="21:22" ht="12.75" customHeight="1"/>
    <row r="54" spans="21:22" ht="12.75" customHeight="1"/>
    <row r="55" spans="21:22" ht="12.75" customHeight="1"/>
    <row r="56" spans="21:22" ht="12.75" customHeight="1"/>
    <row r="57" spans="21:22" ht="12.75" customHeight="1"/>
    <row r="58" spans="21:22" ht="12.75" customHeight="1"/>
    <row r="59" spans="21:22" ht="12.75" customHeight="1"/>
    <row r="60" spans="21:22" ht="12.75" customHeight="1"/>
    <row r="61" spans="21:22" ht="12.75" customHeight="1"/>
    <row r="62" spans="21:22" ht="12.75" customHeight="1"/>
    <row r="63" spans="21:22" ht="12.75" customHeight="1"/>
    <row r="64" spans="21:22" ht="12.75" customHeight="1"/>
    <row r="65" spans="26:26" ht="12.75" customHeight="1"/>
    <row r="66" spans="26:26" ht="12.75" customHeight="1"/>
    <row r="67" spans="26:26" ht="12.75" customHeight="1"/>
    <row r="68" spans="26:26" ht="12.75" customHeight="1"/>
    <row r="69" spans="26:26">
      <c r="Z69" s="278"/>
    </row>
    <row r="70" spans="26:26" ht="12.75" customHeight="1"/>
    <row r="71" spans="26:26" ht="12.75" customHeight="1"/>
    <row r="72" spans="26:26" ht="12.75" customHeight="1"/>
    <row r="73" spans="26:26" ht="12.75" customHeight="1"/>
    <row r="74" spans="26:26" ht="12.75" customHeight="1"/>
    <row r="75" spans="26:26" ht="12.75" customHeight="1"/>
    <row r="76" spans="26:26" ht="12.75" customHeight="1"/>
    <row r="77" spans="26:26" ht="12.75" customHeight="1"/>
    <row r="78" spans="26:26" ht="12.75" customHeight="1"/>
    <row r="79" spans="26:26" ht="12.75" customHeight="1"/>
    <row r="80" spans="26:26" ht="12.75" customHeight="1"/>
    <row r="81" spans="26:26" ht="12.75" customHeight="1"/>
    <row r="82" spans="26:26" ht="12.75" customHeight="1">
      <c r="Z82" s="278"/>
    </row>
    <row r="83" spans="26:26" ht="12.75" customHeight="1"/>
    <row r="84" spans="26:26" ht="12.75" customHeight="1"/>
    <row r="85" spans="26:26" ht="12.75" customHeight="1"/>
    <row r="86" spans="26:26" ht="12.75" customHeight="1"/>
    <row r="87" spans="26:26" ht="12.75" customHeight="1"/>
    <row r="88" spans="26:26" ht="12.75" customHeight="1"/>
    <row r="89" spans="26:26" ht="12.75" customHeight="1"/>
    <row r="90" spans="26:26" ht="12.75" customHeight="1"/>
    <row r="91" spans="26:26" ht="12.75" customHeight="1"/>
    <row r="92" spans="26:26" ht="12.75" customHeight="1"/>
    <row r="93" spans="26:26" ht="12.75" customHeight="1"/>
    <row r="94" spans="26:26" ht="12.75" customHeight="1"/>
    <row r="95" spans="26:26" ht="12.75" customHeight="1"/>
    <row r="96" spans="26:26" ht="12.75" customHeight="1"/>
    <row r="97" ht="12.75" customHeight="1"/>
  </sheetData>
  <phoneticPr fontId="38" type="noConversion"/>
  <printOptions horizontalCentered="1" verticalCentered="1"/>
  <pageMargins left="0.25" right="0.25" top="0.75" bottom="0.75" header="0.3" footer="0.3"/>
  <pageSetup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BG152"/>
  <sheetViews>
    <sheetView view="pageBreakPreview" zoomScale="89" zoomScaleNormal="100" zoomScaleSheetLayoutView="90" workbookViewId="0">
      <pane ySplit="1" topLeftCell="A2" activePane="bottomLeft" state="frozen"/>
      <selection activeCell="Y1" sqref="Y1"/>
      <selection pane="bottomLeft" activeCell="C22" sqref="C22"/>
    </sheetView>
  </sheetViews>
  <sheetFormatPr baseColWidth="10" defaultColWidth="11.42578125" defaultRowHeight="12.75"/>
  <cols>
    <col min="1" max="1" width="104.5703125" style="16" customWidth="1"/>
    <col min="2" max="2" width="11.7109375" style="16" customWidth="1"/>
    <col min="3" max="25" width="11.42578125" style="16" customWidth="1"/>
    <col min="26" max="26" width="17.140625" style="74" customWidth="1"/>
    <col min="27" max="27" width="11" style="74" customWidth="1"/>
    <col min="28" max="28" width="12.28515625" style="74" customWidth="1"/>
    <col min="29" max="41" width="14.7109375" style="74" customWidth="1"/>
    <col min="42" max="42" width="11.42578125" style="74" customWidth="1"/>
    <col min="43" max="43" width="10.42578125" style="74" bestFit="1" customWidth="1"/>
    <col min="44" max="44" width="9.42578125" style="74" bestFit="1" customWidth="1"/>
    <col min="45" max="45" width="11.42578125" style="74" bestFit="1" customWidth="1"/>
    <col min="46" max="46" width="9.85546875" style="74" bestFit="1" customWidth="1"/>
    <col min="47" max="47" width="11.85546875" style="74" bestFit="1" customWidth="1"/>
    <col min="48" max="48" width="11.42578125" style="74" customWidth="1"/>
    <col min="49" max="49" width="9.42578125" style="74" bestFit="1" customWidth="1"/>
    <col min="50" max="50" width="11.42578125" style="74" bestFit="1" customWidth="1"/>
    <col min="51" max="52" width="8.140625" style="74" bestFit="1" customWidth="1"/>
    <col min="53" max="53" width="5.5703125" style="74" bestFit="1" customWidth="1"/>
    <col min="54" max="54" width="6.85546875" style="74" bestFit="1" customWidth="1"/>
    <col min="55" max="55" width="11.42578125" style="75" customWidth="1"/>
    <col min="56" max="56" width="21.140625" style="12" customWidth="1"/>
    <col min="57" max="57" width="15.140625" style="12" customWidth="1"/>
    <col min="58" max="58" width="17.5703125" style="12" customWidth="1"/>
    <col min="59" max="59" width="16.140625" style="12" customWidth="1"/>
    <col min="60" max="16384" width="11.42578125" style="12"/>
  </cols>
  <sheetData>
    <row r="1" spans="1:52" ht="15.75">
      <c r="C1" s="55"/>
      <c r="AA1" s="233" t="s">
        <v>96</v>
      </c>
      <c r="AB1" s="233" t="s">
        <v>97</v>
      </c>
      <c r="AC1" s="233" t="s">
        <v>283</v>
      </c>
      <c r="AD1" s="233" t="s">
        <v>284</v>
      </c>
      <c r="AE1" s="233" t="s">
        <v>285</v>
      </c>
      <c r="AF1" s="233" t="s">
        <v>286</v>
      </c>
      <c r="AG1" s="233" t="s">
        <v>287</v>
      </c>
      <c r="AH1" s="233" t="s">
        <v>288</v>
      </c>
      <c r="AI1" s="233" t="s">
        <v>289</v>
      </c>
      <c r="AJ1" s="233" t="s">
        <v>205</v>
      </c>
      <c r="AK1" s="233" t="s">
        <v>290</v>
      </c>
      <c r="AL1" s="233" t="s">
        <v>291</v>
      </c>
      <c r="AM1" s="233" t="s">
        <v>204</v>
      </c>
      <c r="AN1" s="233" t="s">
        <v>103</v>
      </c>
      <c r="AO1" s="233" t="s">
        <v>292</v>
      </c>
    </row>
    <row r="2" spans="1:52" ht="15.75">
      <c r="C2" s="23"/>
      <c r="AA2" s="447">
        <v>2018</v>
      </c>
      <c r="AB2" s="234" t="s">
        <v>293</v>
      </c>
      <c r="AC2" s="235">
        <v>1244.9377203524073</v>
      </c>
      <c r="AD2" s="235">
        <v>1211.9750093993237</v>
      </c>
      <c r="AE2" s="235">
        <v>791.49427129676553</v>
      </c>
      <c r="AF2" s="235">
        <v>675.30698828346669</v>
      </c>
      <c r="AG2" s="235">
        <v>603.45144511966828</v>
      </c>
      <c r="AH2" s="235">
        <v>1179.8771409278174</v>
      </c>
      <c r="AI2" s="235">
        <v>1147.7334912137239</v>
      </c>
      <c r="AJ2" s="235">
        <v>1367.2641787828934</v>
      </c>
      <c r="AK2" s="235">
        <v>1314.3867269358188</v>
      </c>
      <c r="AL2" s="235">
        <v>881.64906266228866</v>
      </c>
      <c r="AM2" s="235">
        <v>1001.727901603603</v>
      </c>
      <c r="AN2" s="235">
        <v>830.73716086907916</v>
      </c>
      <c r="AO2" s="235">
        <v>988.8134341021622</v>
      </c>
    </row>
    <row r="3" spans="1:52" ht="15.75">
      <c r="C3" s="23"/>
      <c r="AA3" s="134"/>
      <c r="AB3" s="101" t="s">
        <v>294</v>
      </c>
      <c r="AC3" s="97">
        <v>1205.0977916058805</v>
      </c>
      <c r="AD3" s="97">
        <v>1166.3925502521067</v>
      </c>
      <c r="AE3" s="97">
        <v>773.78298207632838</v>
      </c>
      <c r="AF3" s="97">
        <v>655.58766545592266</v>
      </c>
      <c r="AG3" s="97">
        <v>546.85441345239281</v>
      </c>
      <c r="AH3" s="97">
        <v>1147.1418164357174</v>
      </c>
      <c r="AI3" s="97">
        <v>1079.6468291819958</v>
      </c>
      <c r="AJ3" s="97">
        <v>1323.194807968694</v>
      </c>
      <c r="AK3" s="97">
        <v>1269.8799395792907</v>
      </c>
      <c r="AL3" s="97">
        <v>890.7376785457194</v>
      </c>
      <c r="AM3" s="97">
        <v>973.20387533792439</v>
      </c>
      <c r="AN3" s="97">
        <v>844.4255873649696</v>
      </c>
      <c r="AO3" s="97">
        <v>932.65503427282329</v>
      </c>
    </row>
    <row r="4" spans="1:52" ht="15.75">
      <c r="A4" s="23"/>
      <c r="AA4" s="134"/>
      <c r="AB4" s="101" t="s">
        <v>295</v>
      </c>
      <c r="AC4" s="97">
        <v>1215</v>
      </c>
      <c r="AD4" s="97">
        <v>1161</v>
      </c>
      <c r="AE4" s="97">
        <v>763</v>
      </c>
      <c r="AF4" s="97">
        <v>641</v>
      </c>
      <c r="AG4" s="97">
        <v>528</v>
      </c>
      <c r="AH4" s="97">
        <v>1122</v>
      </c>
      <c r="AI4" s="97">
        <v>1051</v>
      </c>
      <c r="AJ4" s="97">
        <v>1345</v>
      </c>
      <c r="AK4" s="97">
        <v>1200</v>
      </c>
      <c r="AL4" s="97">
        <v>887</v>
      </c>
      <c r="AM4" s="97">
        <v>946</v>
      </c>
      <c r="AN4" s="97">
        <v>831</v>
      </c>
      <c r="AO4" s="97">
        <v>906</v>
      </c>
      <c r="AP4" s="98"/>
      <c r="AQ4" s="98"/>
    </row>
    <row r="5" spans="1:52">
      <c r="AA5" s="134"/>
      <c r="AB5" s="101" t="s">
        <v>296</v>
      </c>
      <c r="AC5" s="97">
        <v>1210.3537823566128</v>
      </c>
      <c r="AD5" s="97">
        <v>1140.9782265158212</v>
      </c>
      <c r="AE5" s="97">
        <v>726.49689563709092</v>
      </c>
      <c r="AF5" s="97">
        <v>621.23315039754857</v>
      </c>
      <c r="AG5" s="97">
        <v>502.33024665837706</v>
      </c>
      <c r="AH5" s="97">
        <v>1122.1453478734006</v>
      </c>
      <c r="AI5" s="97">
        <v>1012.5066988087464</v>
      </c>
      <c r="AJ5" s="97">
        <v>1264.8710616037226</v>
      </c>
      <c r="AK5" s="97">
        <v>1159.2795651101476</v>
      </c>
      <c r="AL5" s="97">
        <v>888.95784405757706</v>
      </c>
      <c r="AM5" s="97">
        <v>912.93785930670288</v>
      </c>
      <c r="AN5" s="97">
        <v>830.75183084872515</v>
      </c>
      <c r="AO5" s="97">
        <v>919.17435299526699</v>
      </c>
      <c r="AP5" s="98"/>
      <c r="AQ5" s="98"/>
    </row>
    <row r="6" spans="1:52">
      <c r="AA6" s="134"/>
      <c r="AB6" s="101" t="s">
        <v>297</v>
      </c>
      <c r="AC6" s="97">
        <v>1214.98</v>
      </c>
      <c r="AD6" s="97">
        <v>1107.81</v>
      </c>
      <c r="AE6" s="97">
        <v>731.53</v>
      </c>
      <c r="AF6" s="97">
        <v>635.65</v>
      </c>
      <c r="AG6" s="97">
        <v>473.18</v>
      </c>
      <c r="AH6" s="97">
        <v>1124.8599999999999</v>
      </c>
      <c r="AI6" s="97">
        <v>1018.99</v>
      </c>
      <c r="AJ6" s="97">
        <v>1233.1099999999999</v>
      </c>
      <c r="AK6" s="97">
        <v>1141.1199999999999</v>
      </c>
      <c r="AL6" s="97">
        <v>877.93</v>
      </c>
      <c r="AM6" s="97">
        <v>1153.74</v>
      </c>
      <c r="AN6" s="97">
        <v>829.7</v>
      </c>
      <c r="AO6" s="97">
        <v>955.5</v>
      </c>
      <c r="AP6" s="98"/>
      <c r="AQ6" s="98"/>
      <c r="AR6" s="928"/>
      <c r="AS6" s="928"/>
      <c r="AT6" s="928"/>
      <c r="AU6" s="928"/>
      <c r="AV6" s="928"/>
      <c r="AW6" s="928"/>
      <c r="AX6" s="928"/>
      <c r="AY6" s="928"/>
      <c r="AZ6" s="928"/>
    </row>
    <row r="7" spans="1:52">
      <c r="AA7" s="134"/>
      <c r="AB7" s="101" t="s">
        <v>298</v>
      </c>
      <c r="AC7" s="97">
        <v>1213.6341004966873</v>
      </c>
      <c r="AD7" s="97">
        <v>1081.4857685953796</v>
      </c>
      <c r="AE7" s="97">
        <v>734.25997488542771</v>
      </c>
      <c r="AF7" s="97">
        <v>620.03349828068372</v>
      </c>
      <c r="AG7" s="97">
        <v>512.63188302660808</v>
      </c>
      <c r="AH7" s="97">
        <v>1139.09499770723</v>
      </c>
      <c r="AI7" s="97">
        <v>1004.9544432594647</v>
      </c>
      <c r="AJ7" s="97">
        <v>1200.0037706556009</v>
      </c>
      <c r="AK7" s="97">
        <v>1133.7883663776292</v>
      </c>
      <c r="AL7" s="97">
        <v>886.03251784418535</v>
      </c>
      <c r="AM7" s="97">
        <v>937.23673995718434</v>
      </c>
      <c r="AN7" s="97">
        <v>835.04833416976146</v>
      </c>
      <c r="AO7" s="97">
        <v>985.76653538801543</v>
      </c>
      <c r="AP7" s="98"/>
      <c r="AQ7" s="98"/>
      <c r="AR7" s="928"/>
      <c r="AS7" s="928"/>
      <c r="AT7" s="928"/>
      <c r="AU7" s="928"/>
      <c r="AV7" s="928"/>
      <c r="AW7" s="928"/>
      <c r="AX7" s="928"/>
      <c r="AY7" s="928"/>
      <c r="AZ7" s="928"/>
    </row>
    <row r="8" spans="1:52">
      <c r="AA8" s="134"/>
      <c r="AB8" s="101" t="s">
        <v>299</v>
      </c>
      <c r="AC8" s="97">
        <v>1248.6199999999999</v>
      </c>
      <c r="AD8" s="97">
        <v>1141.47</v>
      </c>
      <c r="AE8" s="97">
        <v>814.78</v>
      </c>
      <c r="AF8" s="97">
        <v>684.45</v>
      </c>
      <c r="AG8" s="97">
        <v>609.80999999999995</v>
      </c>
      <c r="AH8" s="97">
        <v>1179.8800000000001</v>
      </c>
      <c r="AI8" s="97">
        <v>1053.06</v>
      </c>
      <c r="AJ8" s="97">
        <v>1271.6600000000001</v>
      </c>
      <c r="AK8" s="97">
        <v>1228.6500000000001</v>
      </c>
      <c r="AL8" s="97">
        <v>912.86</v>
      </c>
      <c r="AM8" s="97">
        <v>1077.78</v>
      </c>
      <c r="AN8" s="97">
        <v>899.48</v>
      </c>
      <c r="AO8" s="97">
        <v>991.74</v>
      </c>
      <c r="AP8" s="98"/>
      <c r="AQ8" s="98"/>
    </row>
    <row r="9" spans="1:52">
      <c r="AA9" s="134"/>
      <c r="AB9" s="101" t="s">
        <v>300</v>
      </c>
      <c r="AC9" s="97">
        <v>1347.0982869631312</v>
      </c>
      <c r="AD9" s="97">
        <v>1311.5259753320988</v>
      </c>
      <c r="AE9" s="97">
        <v>898.05617309232605</v>
      </c>
      <c r="AF9" s="97">
        <v>816.84071275724375</v>
      </c>
      <c r="AG9" s="97">
        <v>579.47308776994771</v>
      </c>
      <c r="AH9" s="97">
        <v>1286.0713732944032</v>
      </c>
      <c r="AI9" s="97">
        <v>1247.8755069682045</v>
      </c>
      <c r="AJ9" s="97">
        <v>1545.6943624251594</v>
      </c>
      <c r="AK9" s="97">
        <v>1503.1369315398233</v>
      </c>
      <c r="AL9" s="97">
        <v>933.19006809010045</v>
      </c>
      <c r="AM9" s="97">
        <v>1172.2233784783837</v>
      </c>
      <c r="AN9" s="97">
        <v>982.44573746641231</v>
      </c>
      <c r="AO9" s="97">
        <v>1129.1487614547259</v>
      </c>
      <c r="AP9" s="98"/>
      <c r="AQ9" s="98"/>
    </row>
    <row r="10" spans="1:52">
      <c r="AA10" s="134"/>
      <c r="AB10" s="101" t="s">
        <v>301</v>
      </c>
      <c r="AC10" s="97">
        <v>1260.2952963645851</v>
      </c>
      <c r="AD10" s="97">
        <v>1179.7166373252785</v>
      </c>
      <c r="AE10" s="97">
        <v>870.11363387287633</v>
      </c>
      <c r="AF10" s="97">
        <v>700.16191790719006</v>
      </c>
      <c r="AG10" s="97">
        <v>600.30353724378472</v>
      </c>
      <c r="AH10" s="97">
        <v>1207.3804773072636</v>
      </c>
      <c r="AI10" s="97">
        <v>1083.7178688755805</v>
      </c>
      <c r="AJ10" s="97">
        <v>1302.6263267903605</v>
      </c>
      <c r="AK10" s="97">
        <v>1180.3769282065668</v>
      </c>
      <c r="AL10" s="97">
        <v>919.43223581076222</v>
      </c>
      <c r="AM10" s="97">
        <v>1107.157738434526</v>
      </c>
      <c r="AN10" s="97">
        <v>909.82169561987348</v>
      </c>
      <c r="AO10" s="97">
        <v>1025.3609036666044</v>
      </c>
      <c r="AP10" s="98"/>
      <c r="AQ10" s="98"/>
    </row>
    <row r="11" spans="1:52">
      <c r="AA11" s="134"/>
      <c r="AB11" s="101" t="s">
        <v>302</v>
      </c>
      <c r="AC11" s="97">
        <v>1250.1404648834807</v>
      </c>
      <c r="AD11" s="97">
        <v>1160.5856677607862</v>
      </c>
      <c r="AE11" s="97">
        <v>851.69246448689444</v>
      </c>
      <c r="AF11" s="97">
        <v>715.08420972849308</v>
      </c>
      <c r="AG11" s="97">
        <v>651.63964345145473</v>
      </c>
      <c r="AH11" s="97">
        <v>1187.2711941802495</v>
      </c>
      <c r="AI11" s="97">
        <v>1115.3851512464323</v>
      </c>
      <c r="AJ11" s="97">
        <v>1306.5980404607462</v>
      </c>
      <c r="AK11" s="97">
        <v>1214.0272732700196</v>
      </c>
      <c r="AL11" s="97">
        <v>920.4482611982105</v>
      </c>
      <c r="AM11" s="97">
        <v>1106.4112268070562</v>
      </c>
      <c r="AN11" s="97">
        <v>905.75892189993226</v>
      </c>
      <c r="AO11" s="97">
        <v>1011.6602951847055</v>
      </c>
      <c r="AP11" s="98"/>
      <c r="AQ11" s="99"/>
    </row>
    <row r="12" spans="1:52">
      <c r="AA12" s="134"/>
      <c r="AB12" s="101" t="s">
        <v>303</v>
      </c>
      <c r="AC12" s="97">
        <v>1227</v>
      </c>
      <c r="AD12" s="97">
        <v>1143</v>
      </c>
      <c r="AE12" s="97">
        <v>773</v>
      </c>
      <c r="AF12" s="97">
        <v>661.02081081619406</v>
      </c>
      <c r="AG12" s="97">
        <v>557</v>
      </c>
      <c r="AH12" s="97">
        <v>1139</v>
      </c>
      <c r="AI12" s="97">
        <v>1082</v>
      </c>
      <c r="AJ12" s="97">
        <v>1269</v>
      </c>
      <c r="AK12" s="97">
        <v>1196</v>
      </c>
      <c r="AL12" s="97">
        <v>895.14622166409595</v>
      </c>
      <c r="AM12" s="97">
        <v>1024.5158690011792</v>
      </c>
      <c r="AN12" s="97">
        <v>862.82839837070139</v>
      </c>
      <c r="AO12" s="97">
        <v>978.10258938175616</v>
      </c>
      <c r="AP12" s="98"/>
      <c r="AQ12" s="99"/>
    </row>
    <row r="13" spans="1:52">
      <c r="AA13" s="587"/>
      <c r="AB13" s="102" t="s">
        <v>304</v>
      </c>
      <c r="AC13" s="100">
        <v>1193.228308727744</v>
      </c>
      <c r="AD13" s="100">
        <v>1093.2327973908623</v>
      </c>
      <c r="AE13" s="100">
        <v>699.39784261995237</v>
      </c>
      <c r="AF13" s="100">
        <v>569.37787496593137</v>
      </c>
      <c r="AG13" s="100">
        <v>459.30237507850131</v>
      </c>
      <c r="AH13" s="100">
        <v>1118.554292895958</v>
      </c>
      <c r="AI13" s="100">
        <v>1046.1822553515808</v>
      </c>
      <c r="AJ13" s="100">
        <v>1193.1936392912191</v>
      </c>
      <c r="AK13" s="100">
        <v>1114.5372114252759</v>
      </c>
      <c r="AL13" s="100">
        <v>825.33283752193165</v>
      </c>
      <c r="AM13" s="100">
        <v>922.9465217132298</v>
      </c>
      <c r="AN13" s="100">
        <v>763.03145652156502</v>
      </c>
      <c r="AO13" s="100">
        <v>1020.3320976625814</v>
      </c>
      <c r="AP13" s="98"/>
      <c r="AQ13" s="99"/>
    </row>
    <row r="14" spans="1:52">
      <c r="AA14" s="236">
        <v>2019</v>
      </c>
      <c r="AB14" s="234" t="s">
        <v>305</v>
      </c>
      <c r="AC14" s="237">
        <v>1150.52</v>
      </c>
      <c r="AD14" s="237">
        <v>1085.3422457144688</v>
      </c>
      <c r="AE14" s="237">
        <v>708.80057364710183</v>
      </c>
      <c r="AF14" s="237">
        <v>616.88839941316814</v>
      </c>
      <c r="AG14" s="237">
        <v>502.92524105560915</v>
      </c>
      <c r="AH14" s="237">
        <v>1083.2431969792478</v>
      </c>
      <c r="AI14" s="237">
        <v>1018.722329123957</v>
      </c>
      <c r="AJ14" s="237">
        <v>1183.9390948755583</v>
      </c>
      <c r="AK14" s="237">
        <v>1112.9124889884556</v>
      </c>
      <c r="AL14" s="235">
        <v>803.43181110889395</v>
      </c>
      <c r="AM14" s="235">
        <v>901.85897993849005</v>
      </c>
      <c r="AN14" s="235">
        <v>749.93344690545268</v>
      </c>
      <c r="AO14" s="448">
        <v>872.89148533435616</v>
      </c>
      <c r="AP14" s="98"/>
      <c r="AQ14" s="99"/>
    </row>
    <row r="15" spans="1:52">
      <c r="AA15" s="135"/>
      <c r="AB15" s="101" t="s">
        <v>294</v>
      </c>
      <c r="AC15" s="185">
        <v>1113.3699999999999</v>
      </c>
      <c r="AD15" s="185">
        <v>1033.99</v>
      </c>
      <c r="AE15" s="185">
        <v>691.28</v>
      </c>
      <c r="AF15" s="185">
        <v>614.96</v>
      </c>
      <c r="AG15" s="185">
        <v>467.33</v>
      </c>
      <c r="AH15" s="185">
        <v>1044.22</v>
      </c>
      <c r="AI15" s="185">
        <v>975</v>
      </c>
      <c r="AJ15" s="185">
        <v>1133.1300000000001</v>
      </c>
      <c r="AK15" s="185">
        <v>1025.98</v>
      </c>
      <c r="AL15" s="97"/>
      <c r="AM15" s="97"/>
      <c r="AN15" s="97"/>
      <c r="AO15" s="137"/>
      <c r="AP15" s="98"/>
      <c r="AQ15" s="99"/>
    </row>
    <row r="16" spans="1:52">
      <c r="AA16" s="135"/>
      <c r="AB16" s="101" t="s">
        <v>295</v>
      </c>
      <c r="AC16" s="185">
        <v>1102.28</v>
      </c>
      <c r="AD16" s="185">
        <v>995.62</v>
      </c>
      <c r="AE16" s="185">
        <v>665.86</v>
      </c>
      <c r="AF16" s="185"/>
      <c r="AG16" s="185">
        <v>421.93</v>
      </c>
      <c r="AH16" s="185">
        <v>1004.87</v>
      </c>
      <c r="AI16" s="185">
        <v>892.81</v>
      </c>
      <c r="AJ16" s="185">
        <v>1109.6400000000001</v>
      </c>
      <c r="AK16" s="185">
        <v>974.72</v>
      </c>
      <c r="AL16" s="97"/>
      <c r="AM16" s="97"/>
      <c r="AN16" s="97"/>
      <c r="AO16" s="137"/>
      <c r="AP16" s="98"/>
      <c r="AQ16" s="99"/>
    </row>
    <row r="17" spans="1:41">
      <c r="AA17" s="135"/>
      <c r="AB17" s="101" t="s">
        <v>296</v>
      </c>
      <c r="AC17" s="185">
        <v>1128.47</v>
      </c>
      <c r="AD17" s="185">
        <v>961.18</v>
      </c>
      <c r="AE17" s="185">
        <v>660.5</v>
      </c>
      <c r="AF17" s="185"/>
      <c r="AG17" s="185">
        <v>423.05</v>
      </c>
      <c r="AH17" s="185">
        <v>993</v>
      </c>
      <c r="AI17" s="185">
        <v>831.23</v>
      </c>
      <c r="AJ17" s="185">
        <v>1044.71</v>
      </c>
      <c r="AK17" s="185">
        <v>920.84</v>
      </c>
      <c r="AL17" s="97"/>
      <c r="AM17" s="97"/>
      <c r="AN17" s="97"/>
      <c r="AO17" s="137"/>
    </row>
    <row r="18" spans="1:41">
      <c r="AA18" s="135"/>
      <c r="AB18" s="101" t="s">
        <v>297</v>
      </c>
      <c r="AC18" s="185">
        <v>1142.3223370996991</v>
      </c>
      <c r="AD18" s="185">
        <v>975.00668309631396</v>
      </c>
      <c r="AE18" s="185">
        <v>656.41175286937414</v>
      </c>
      <c r="AF18" s="185">
        <v>517.98293001466266</v>
      </c>
      <c r="AG18" s="185">
        <v>385.52176270067287</v>
      </c>
      <c r="AH18" s="185">
        <v>1037.7667731080157</v>
      </c>
      <c r="AI18" s="185">
        <v>847.84992211775796</v>
      </c>
      <c r="AJ18" s="185">
        <v>1046.8595379287863</v>
      </c>
      <c r="AK18" s="185">
        <v>900.9612324901351</v>
      </c>
      <c r="AL18" s="97">
        <v>755.80685655035245</v>
      </c>
      <c r="AM18" s="97">
        <v>787.42810375245131</v>
      </c>
      <c r="AN18" s="97">
        <v>701.47832963047847</v>
      </c>
      <c r="AO18" s="137">
        <v>850.98013752881684</v>
      </c>
    </row>
    <row r="19" spans="1:41">
      <c r="AA19" s="135"/>
      <c r="AB19" s="101" t="s">
        <v>298</v>
      </c>
      <c r="AC19" s="185">
        <v>1174.7339539134925</v>
      </c>
      <c r="AD19" s="185">
        <v>1005.1291156601344</v>
      </c>
      <c r="AE19" s="185">
        <v>723.2424079851844</v>
      </c>
      <c r="AF19" s="185">
        <v>559.99645643581778</v>
      </c>
      <c r="AG19" s="185">
        <v>475.47178459105942</v>
      </c>
      <c r="AH19" s="185">
        <v>1079.3174342229029</v>
      </c>
      <c r="AI19" s="185">
        <v>863.75522615390423</v>
      </c>
      <c r="AJ19" s="185">
        <v>1013.5734253717709</v>
      </c>
      <c r="AK19" s="185">
        <v>924.0492938578036</v>
      </c>
      <c r="AL19" s="97">
        <v>737.31082587983997</v>
      </c>
      <c r="AM19" s="97">
        <v>859.62132266740116</v>
      </c>
      <c r="AN19" s="97">
        <v>757.94842690433995</v>
      </c>
      <c r="AO19" s="137">
        <v>973.95988903357886</v>
      </c>
    </row>
    <row r="20" spans="1:41">
      <c r="B20" s="112"/>
      <c r="AA20" s="135"/>
      <c r="AB20" s="101" t="s">
        <v>299</v>
      </c>
      <c r="AC20" s="185">
        <v>1226</v>
      </c>
      <c r="AD20" s="185">
        <v>1059</v>
      </c>
      <c r="AE20" s="185">
        <v>837</v>
      </c>
      <c r="AF20" s="185">
        <v>643</v>
      </c>
      <c r="AG20" s="185">
        <v>635</v>
      </c>
      <c r="AH20" s="185">
        <v>1151</v>
      </c>
      <c r="AI20" s="185">
        <v>947</v>
      </c>
      <c r="AJ20" s="185">
        <v>1112</v>
      </c>
      <c r="AK20" s="185">
        <v>994</v>
      </c>
      <c r="AL20" s="97">
        <v>757</v>
      </c>
      <c r="AM20" s="97">
        <v>951</v>
      </c>
      <c r="AN20" s="97">
        <v>828</v>
      </c>
      <c r="AO20" s="137">
        <v>1043</v>
      </c>
    </row>
    <row r="21" spans="1:41">
      <c r="AA21" s="135"/>
      <c r="AB21" s="101" t="s">
        <v>300</v>
      </c>
      <c r="AC21" s="185">
        <v>1259.4779887329491</v>
      </c>
      <c r="AD21" s="185">
        <v>1118.1080402611071</v>
      </c>
      <c r="AE21" s="185">
        <v>866.20834791471862</v>
      </c>
      <c r="AF21" s="185">
        <v>630.6165091769625</v>
      </c>
      <c r="AG21" s="185">
        <v>625.56267568647934</v>
      </c>
      <c r="AH21" s="185">
        <v>1182.2595968369517</v>
      </c>
      <c r="AI21" s="185">
        <v>957.72470337851394</v>
      </c>
      <c r="AJ21" s="185">
        <v>1153.0811988387104</v>
      </c>
      <c r="AK21" s="185">
        <v>1036.3631511769252</v>
      </c>
      <c r="AL21" s="97">
        <v>764.34328011244133</v>
      </c>
      <c r="AM21" s="97">
        <v>1005.9053471574844</v>
      </c>
      <c r="AN21" s="97">
        <v>849.38427911718588</v>
      </c>
      <c r="AO21" s="137">
        <v>1097.285555567998</v>
      </c>
    </row>
    <row r="22" spans="1:41">
      <c r="AA22" s="135"/>
      <c r="AB22" s="101" t="s">
        <v>301</v>
      </c>
      <c r="AC22" s="185">
        <v>1302.3001821523353</v>
      </c>
      <c r="AD22" s="185">
        <v>1114.8452285754072</v>
      </c>
      <c r="AE22" s="185">
        <v>866.41509770511755</v>
      </c>
      <c r="AF22" s="185">
        <v>547.93337975894281</v>
      </c>
      <c r="AG22" s="185">
        <v>568.02270722114906</v>
      </c>
      <c r="AH22" s="185">
        <v>1215.9427730195976</v>
      </c>
      <c r="AI22" s="185">
        <v>930.76662564077708</v>
      </c>
      <c r="AJ22" s="185">
        <v>1123.1920650042739</v>
      </c>
      <c r="AK22" s="185">
        <v>1020.01009556267</v>
      </c>
      <c r="AL22" s="97">
        <v>742.62587724928574</v>
      </c>
      <c r="AM22" s="97">
        <v>956.74951825267226</v>
      </c>
      <c r="AN22" s="97">
        <v>855.65603702429178</v>
      </c>
      <c r="AO22" s="137">
        <v>1123.7200734155876</v>
      </c>
    </row>
    <row r="23" spans="1:41">
      <c r="AA23" s="135"/>
      <c r="AB23" s="101" t="s">
        <v>302</v>
      </c>
      <c r="AC23" s="185">
        <v>1322.5584316988486</v>
      </c>
      <c r="AD23" s="185">
        <v>1111.2421291887122</v>
      </c>
      <c r="AE23" s="185">
        <v>952.65280867133777</v>
      </c>
      <c r="AF23" s="185">
        <v>598.63231567236835</v>
      </c>
      <c r="AG23" s="185">
        <v>673.33452854296888</v>
      </c>
      <c r="AH23" s="185">
        <v>1217.8173143107708</v>
      </c>
      <c r="AI23" s="185">
        <v>963.16784863265025</v>
      </c>
      <c r="AJ23" s="185">
        <v>1102.2596221617123</v>
      </c>
      <c r="AK23" s="185">
        <v>1003.6863592776754</v>
      </c>
      <c r="AL23" s="97">
        <v>690.26011703206677</v>
      </c>
      <c r="AM23" s="97">
        <v>1052.3662829093148</v>
      </c>
      <c r="AN23" s="97">
        <v>934.84486396410432</v>
      </c>
      <c r="AO23" s="137">
        <v>1170.922510544515</v>
      </c>
    </row>
    <row r="24" spans="1:41">
      <c r="AA24" s="135"/>
      <c r="AB24" s="101" t="s">
        <v>303</v>
      </c>
      <c r="AC24" s="185">
        <v>1286.1456344032895</v>
      </c>
      <c r="AD24" s="185">
        <v>1071.0927673376962</v>
      </c>
      <c r="AE24" s="185">
        <v>873.21716144085349</v>
      </c>
      <c r="AF24" s="185">
        <v>581.47937190328241</v>
      </c>
      <c r="AG24" s="185">
        <v>593.77585583729558</v>
      </c>
      <c r="AH24" s="185">
        <v>1159.0176554722323</v>
      </c>
      <c r="AI24" s="185">
        <v>935.04612302522264</v>
      </c>
      <c r="AJ24" s="185">
        <v>1072.7373603442013</v>
      </c>
      <c r="AK24" s="185">
        <v>964.11803060088289</v>
      </c>
      <c r="AL24" s="97">
        <v>744.57185039231399</v>
      </c>
      <c r="AM24" s="97">
        <v>987.11878810234248</v>
      </c>
      <c r="AN24" s="97">
        <v>850.96926348321301</v>
      </c>
      <c r="AO24" s="137">
        <v>1174.5602243778724</v>
      </c>
    </row>
    <row r="25" spans="1:41">
      <c r="AA25" s="138"/>
      <c r="AB25" s="102" t="s">
        <v>304</v>
      </c>
      <c r="AC25" s="186">
        <v>1262.7654257803547</v>
      </c>
      <c r="AD25" s="186">
        <v>1022.3404254600141</v>
      </c>
      <c r="AE25" s="186">
        <v>765.33785887978036</v>
      </c>
      <c r="AF25" s="186">
        <v>531.55805764861009</v>
      </c>
      <c r="AG25" s="186">
        <v>487.71166057002284</v>
      </c>
      <c r="AH25" s="186">
        <v>1125.7338356586456</v>
      </c>
      <c r="AI25" s="186">
        <v>909.04766422044042</v>
      </c>
      <c r="AJ25" s="186">
        <v>1022.1145451184774</v>
      </c>
      <c r="AK25" s="186">
        <v>941.94080456708127</v>
      </c>
      <c r="AL25" s="100">
        <v>698.10098895120109</v>
      </c>
      <c r="AM25" s="100">
        <v>912.15460398944811</v>
      </c>
      <c r="AN25" s="100">
        <v>761.81053047775151</v>
      </c>
      <c r="AO25" s="100">
        <v>1253.4886081720047</v>
      </c>
    </row>
    <row r="26" spans="1:41">
      <c r="AA26" s="236">
        <v>2020</v>
      </c>
      <c r="AB26" s="234" t="s">
        <v>305</v>
      </c>
      <c r="AC26" s="237">
        <v>1182.5486074690564</v>
      </c>
      <c r="AD26" s="237">
        <v>1013.1226478077317</v>
      </c>
      <c r="AE26" s="237">
        <v>678.88187798006561</v>
      </c>
      <c r="AF26" s="237">
        <v>492.52866688941913</v>
      </c>
      <c r="AG26" s="237">
        <v>420.35657583996664</v>
      </c>
      <c r="AH26" s="237">
        <v>1084.8843741563262</v>
      </c>
      <c r="AI26" s="237">
        <v>884.10912988552684</v>
      </c>
      <c r="AJ26" s="237">
        <v>1059.2372983898131</v>
      </c>
      <c r="AK26" s="237">
        <v>922.2517159297164</v>
      </c>
      <c r="AL26" s="235">
        <v>659.17284176519922</v>
      </c>
      <c r="AM26" s="235">
        <v>853.24698765111089</v>
      </c>
      <c r="AN26" s="235">
        <v>723.72853942466497</v>
      </c>
      <c r="AO26" s="235">
        <v>1235.8480621630194</v>
      </c>
    </row>
    <row r="27" spans="1:41">
      <c r="AA27" s="135"/>
      <c r="AB27" s="101" t="s">
        <v>294</v>
      </c>
      <c r="AC27" s="185">
        <v>1179.32</v>
      </c>
      <c r="AD27" s="185">
        <v>1026.03</v>
      </c>
      <c r="AE27" s="185">
        <v>718.88</v>
      </c>
      <c r="AF27" s="185">
        <v>521.24</v>
      </c>
      <c r="AG27" s="185">
        <v>493.35</v>
      </c>
      <c r="AH27" s="185">
        <v>1087.03</v>
      </c>
      <c r="AI27" s="185">
        <v>895.62</v>
      </c>
      <c r="AJ27" s="185">
        <v>1046.97</v>
      </c>
      <c r="AK27" s="185">
        <v>933.12</v>
      </c>
      <c r="AL27" s="97"/>
      <c r="AM27" s="97"/>
      <c r="AN27" s="97"/>
      <c r="AO27" s="97"/>
    </row>
    <row r="28" spans="1:41">
      <c r="AA28" s="135"/>
      <c r="AB28" s="101" t="s">
        <v>295</v>
      </c>
      <c r="AC28" s="185">
        <v>1186.9685114940019</v>
      </c>
      <c r="AD28" s="185">
        <v>982.7835914300116</v>
      </c>
      <c r="AE28" s="185">
        <v>685.17841172507531</v>
      </c>
      <c r="AF28" s="185">
        <v>497.34165050590627</v>
      </c>
      <c r="AG28" s="185">
        <v>408.35337700259043</v>
      </c>
      <c r="AH28" s="185">
        <v>1055.4688836707203</v>
      </c>
      <c r="AI28" s="185">
        <v>847.72285400600651</v>
      </c>
      <c r="AJ28" s="185">
        <v>987.1229264951769</v>
      </c>
      <c r="AK28" s="185">
        <v>824.79753363071234</v>
      </c>
      <c r="AL28" s="97">
        <v>668.3406672092384</v>
      </c>
      <c r="AM28" s="97">
        <v>854.53812829775211</v>
      </c>
      <c r="AN28" s="97">
        <v>702.37644074838113</v>
      </c>
      <c r="AO28" s="97">
        <v>907.38420245134012</v>
      </c>
    </row>
    <row r="29" spans="1:41">
      <c r="A29" s="49"/>
      <c r="AA29" s="135"/>
      <c r="AB29" s="101" t="s">
        <v>296</v>
      </c>
      <c r="AC29" s="185">
        <v>1168.3821705789146</v>
      </c>
      <c r="AD29" s="185">
        <v>963.80645586775529</v>
      </c>
      <c r="AE29" s="185">
        <v>658.48780496145446</v>
      </c>
      <c r="AF29" s="185">
        <v>470.39175025807145</v>
      </c>
      <c r="AG29" s="185">
        <v>373.08257543276517</v>
      </c>
      <c r="AH29" s="185">
        <v>1025.5163459311359</v>
      </c>
      <c r="AI29" s="185">
        <v>804.76810185574493</v>
      </c>
      <c r="AJ29" s="185">
        <v>1011.9651072101628</v>
      </c>
      <c r="AK29" s="185">
        <v>828.068503393367</v>
      </c>
      <c r="AL29" s="97">
        <v>673.33062540048206</v>
      </c>
      <c r="AM29" s="97">
        <v>851.96433153703197</v>
      </c>
      <c r="AN29" s="97">
        <v>627.58855139504817</v>
      </c>
      <c r="AO29" s="97">
        <v>856.01689390117713</v>
      </c>
    </row>
    <row r="30" spans="1:41">
      <c r="AA30" s="135"/>
      <c r="AB30" s="101" t="s">
        <v>297</v>
      </c>
      <c r="AC30" s="185">
        <v>1173.6151524008114</v>
      </c>
      <c r="AD30" s="185">
        <v>1006.5768482190971</v>
      </c>
      <c r="AE30" s="185">
        <v>694.80732236848485</v>
      </c>
      <c r="AF30" s="185">
        <v>519.22817401869338</v>
      </c>
      <c r="AG30" s="185">
        <v>407.12196007629632</v>
      </c>
      <c r="AH30" s="185">
        <v>1061.3699339023872</v>
      </c>
      <c r="AI30" s="185">
        <v>842.33648680948704</v>
      </c>
      <c r="AJ30" s="185">
        <v>1001.3814285869647</v>
      </c>
      <c r="AK30" s="185">
        <v>861.99786409744934</v>
      </c>
      <c r="AL30" s="97">
        <v>712.20922882868717</v>
      </c>
      <c r="AM30" s="97">
        <v>857.05825350339319</v>
      </c>
      <c r="AN30" s="97">
        <v>701.30541571102867</v>
      </c>
      <c r="AO30" s="97">
        <v>911.45454096250478</v>
      </c>
    </row>
    <row r="31" spans="1:41">
      <c r="AA31" s="135"/>
      <c r="AB31" s="101" t="s">
        <v>298</v>
      </c>
      <c r="AC31" s="185">
        <v>1270.9732325875721</v>
      </c>
      <c r="AD31" s="185">
        <v>1060.9349542233781</v>
      </c>
      <c r="AE31" s="185">
        <v>787.24771255028691</v>
      </c>
      <c r="AF31" s="185">
        <v>605.37356606107141</v>
      </c>
      <c r="AG31" s="185">
        <v>576.08250714885287</v>
      </c>
      <c r="AH31" s="185">
        <v>1141.5781114541621</v>
      </c>
      <c r="AI31" s="185">
        <v>912.81012505695116</v>
      </c>
      <c r="AJ31" s="185">
        <v>1056.8213345432034</v>
      </c>
      <c r="AK31" s="185">
        <v>942.43222912019235</v>
      </c>
      <c r="AL31" s="97">
        <v>731.46252326293086</v>
      </c>
      <c r="AM31" s="97">
        <v>926.04609711307478</v>
      </c>
      <c r="AN31" s="97">
        <v>812.28137490078188</v>
      </c>
      <c r="AO31" s="97">
        <v>1117.0919602402282</v>
      </c>
    </row>
    <row r="32" spans="1:41">
      <c r="AA32" s="135"/>
      <c r="AB32" s="101" t="s">
        <v>299</v>
      </c>
      <c r="AC32" s="187">
        <v>1353.7662481524044</v>
      </c>
      <c r="AD32" s="187">
        <v>1163.3935823450713</v>
      </c>
      <c r="AE32" s="187">
        <v>918.69300942325026</v>
      </c>
      <c r="AF32" s="187">
        <v>697.02669913845989</v>
      </c>
      <c r="AG32" s="187">
        <v>631.30515691108985</v>
      </c>
      <c r="AH32" s="187">
        <v>1242.818816479474</v>
      </c>
      <c r="AI32" s="187">
        <v>1078.7370904767572</v>
      </c>
      <c r="AJ32" s="187">
        <v>1154.8164844107396</v>
      </c>
      <c r="AK32" s="187">
        <v>1072.9698874230191</v>
      </c>
      <c r="AL32" s="184">
        <v>836.85052285183724</v>
      </c>
      <c r="AM32" s="184">
        <v>1054.8934994021026</v>
      </c>
      <c r="AN32" s="184">
        <v>904.71496292009533</v>
      </c>
      <c r="AO32" s="184">
        <v>1248.9644218944313</v>
      </c>
    </row>
    <row r="33" spans="4:41">
      <c r="AA33" s="135"/>
      <c r="AB33" s="101" t="s">
        <v>300</v>
      </c>
      <c r="AC33" s="187">
        <v>1556.2943240804457</v>
      </c>
      <c r="AD33" s="187">
        <v>1273.3536042321191</v>
      </c>
      <c r="AE33" s="187">
        <v>1018.6013028085773</v>
      </c>
      <c r="AF33" s="187">
        <v>747.84580669718218</v>
      </c>
      <c r="AG33" s="187">
        <v>682.70603686274876</v>
      </c>
      <c r="AH33" s="187">
        <v>1471.1077944476922</v>
      </c>
      <c r="AI33" s="187">
        <v>1155.1259295371856</v>
      </c>
      <c r="AJ33" s="187">
        <v>1300.9689106023768</v>
      </c>
      <c r="AK33" s="187">
        <v>1207.2523729425507</v>
      </c>
      <c r="AL33" s="184">
        <v>926.35261371507204</v>
      </c>
      <c r="AM33" s="184">
        <v>1191.3517020445292</v>
      </c>
      <c r="AN33" s="184">
        <v>1026.0337301137031</v>
      </c>
      <c r="AO33" s="184">
        <v>1459.1572938192369</v>
      </c>
    </row>
    <row r="34" spans="4:41">
      <c r="AA34" s="135"/>
      <c r="AB34" s="101" t="s">
        <v>301</v>
      </c>
      <c r="AC34" s="187">
        <v>1788.8145625377219</v>
      </c>
      <c r="AD34" s="187">
        <v>1342.1992787891415</v>
      </c>
      <c r="AE34" s="187">
        <v>1061.2817540578631</v>
      </c>
      <c r="AF34" s="187">
        <v>757.36171425338944</v>
      </c>
      <c r="AG34" s="187">
        <v>675.67404323960557</v>
      </c>
      <c r="AH34" s="187">
        <v>1597.680724197221</v>
      </c>
      <c r="AI34" s="187">
        <v>1203.9207057682861</v>
      </c>
      <c r="AJ34" s="187">
        <v>1380.2484521244992</v>
      </c>
      <c r="AK34" s="187">
        <v>1262.5743541341453</v>
      </c>
      <c r="AL34" s="187">
        <v>958.85630337607472</v>
      </c>
      <c r="AM34" s="187">
        <v>1169.2018756294137</v>
      </c>
      <c r="AN34" s="187">
        <v>1077.4177964815915</v>
      </c>
      <c r="AO34" s="187">
        <v>1470.011647368716</v>
      </c>
    </row>
    <row r="35" spans="4:41">
      <c r="AA35" s="135"/>
      <c r="AB35" s="101" t="s">
        <v>302</v>
      </c>
      <c r="AC35" s="187">
        <v>1798.8163502164387</v>
      </c>
      <c r="AD35" s="187">
        <v>1409.0497683125698</v>
      </c>
      <c r="AE35" s="187">
        <v>1174.8394252268124</v>
      </c>
      <c r="AF35" s="187">
        <v>911.8220790030731</v>
      </c>
      <c r="AG35" s="187">
        <v>804.55421433952461</v>
      </c>
      <c r="AH35" s="187">
        <v>1596.1014149963585</v>
      </c>
      <c r="AI35" s="187">
        <v>1262.0523872208171</v>
      </c>
      <c r="AJ35" s="187">
        <v>1451.7365339568307</v>
      </c>
      <c r="AK35" s="187">
        <v>1326.6961599462768</v>
      </c>
      <c r="AL35" s="187">
        <v>919.18342353257958</v>
      </c>
      <c r="AM35" s="187">
        <v>1321.8793795177546</v>
      </c>
      <c r="AN35" s="187">
        <v>1110.629364534153</v>
      </c>
      <c r="AO35" s="187">
        <v>1414.3708324766837</v>
      </c>
    </row>
    <row r="36" spans="4:41">
      <c r="AA36" s="135"/>
      <c r="AB36" s="101" t="s">
        <v>303</v>
      </c>
      <c r="AC36" s="187">
        <v>1754.0225999341226</v>
      </c>
      <c r="AD36" s="187">
        <v>1407.2536535100551</v>
      </c>
      <c r="AE36" s="187">
        <v>1031.1922328794587</v>
      </c>
      <c r="AF36" s="187">
        <v>854.14678988928085</v>
      </c>
      <c r="AG36" s="187">
        <v>750.39544726645136</v>
      </c>
      <c r="AH36" s="187">
        <v>1548.4106062437061</v>
      </c>
      <c r="AI36" s="187">
        <v>1249.0618309873205</v>
      </c>
      <c r="AJ36" s="187">
        <v>1423.6260501377446</v>
      </c>
      <c r="AK36" s="187">
        <v>1294.327948608214</v>
      </c>
      <c r="AL36" s="187">
        <v>892.61833481611461</v>
      </c>
      <c r="AM36" s="187">
        <v>1171.3001068096401</v>
      </c>
      <c r="AN36" s="187">
        <v>970.76117224415668</v>
      </c>
      <c r="AO36" s="187">
        <v>1383.9704600392063</v>
      </c>
    </row>
    <row r="37" spans="4:41">
      <c r="AA37" s="138"/>
      <c r="AB37" s="102" t="s">
        <v>304</v>
      </c>
      <c r="AC37" s="187">
        <v>1676.905432924535</v>
      </c>
      <c r="AD37" s="187">
        <v>1310.4883467949403</v>
      </c>
      <c r="AE37" s="187">
        <v>878.18043047885737</v>
      </c>
      <c r="AF37" s="187">
        <v>710.9651414084916</v>
      </c>
      <c r="AG37" s="187">
        <v>583.26226697682523</v>
      </c>
      <c r="AH37" s="187">
        <v>1513.7414993887778</v>
      </c>
      <c r="AI37" s="187">
        <v>1207.6110493973135</v>
      </c>
      <c r="AJ37" s="187">
        <v>1371.1291314131408</v>
      </c>
      <c r="AK37" s="187">
        <v>1229.8216728149703</v>
      </c>
      <c r="AL37" s="187">
        <v>887.28035414915598</v>
      </c>
      <c r="AM37" s="187">
        <v>1079.4709985795737</v>
      </c>
      <c r="AN37" s="187">
        <v>877.44804703593502</v>
      </c>
      <c r="AO37" s="187">
        <v>1385.8805988224885</v>
      </c>
    </row>
    <row r="38" spans="4:41">
      <c r="D38" s="170"/>
      <c r="AA38" s="236">
        <v>2021</v>
      </c>
      <c r="AB38" s="234" t="s">
        <v>305</v>
      </c>
      <c r="AC38" s="237">
        <v>1587.4442586701618</v>
      </c>
      <c r="AD38" s="237">
        <v>1333.9895113629061</v>
      </c>
      <c r="AE38" s="237">
        <v>938.42004548551779</v>
      </c>
      <c r="AF38" s="237">
        <v>750.76040200304078</v>
      </c>
      <c r="AG38" s="237">
        <v>685.04193125133668</v>
      </c>
      <c r="AH38" s="237">
        <v>1435.2069429721903</v>
      </c>
      <c r="AI38" s="237">
        <v>1238.2886440210668</v>
      </c>
      <c r="AJ38" s="237">
        <v>1368.5887597072588</v>
      </c>
      <c r="AK38" s="237">
        <v>1261.111680576224</v>
      </c>
      <c r="AL38" s="235">
        <v>921.58196940783819</v>
      </c>
      <c r="AM38" s="235">
        <v>1092.4302687668398</v>
      </c>
      <c r="AN38" s="235">
        <v>881.83934643115026</v>
      </c>
      <c r="AO38" s="235">
        <v>1364.1349890796423</v>
      </c>
    </row>
    <row r="39" spans="4:41">
      <c r="AA39" s="135"/>
      <c r="AB39" s="101" t="s">
        <v>294</v>
      </c>
      <c r="AC39" s="185">
        <v>1572.4770874700293</v>
      </c>
      <c r="AD39" s="185">
        <v>1296.0094471799914</v>
      </c>
      <c r="AE39" s="185">
        <v>917.46184893682016</v>
      </c>
      <c r="AF39" s="185">
        <v>724.15282023315399</v>
      </c>
      <c r="AG39" s="185">
        <v>605.15672872270466</v>
      </c>
      <c r="AH39" s="185">
        <v>1430.7730750045876</v>
      </c>
      <c r="AI39" s="185">
        <v>1191.2398512493053</v>
      </c>
      <c r="AJ39" s="185">
        <v>1352.5338659106176</v>
      </c>
      <c r="AK39" s="185">
        <v>1233.379147363479</v>
      </c>
      <c r="AL39" s="97">
        <v>955.08661745074744</v>
      </c>
      <c r="AM39" s="97">
        <v>1038.9789035220344</v>
      </c>
      <c r="AN39" s="97">
        <v>893.80967996253992</v>
      </c>
      <c r="AO39" s="97">
        <v>1272.7522086077406</v>
      </c>
    </row>
    <row r="40" spans="4:41">
      <c r="AA40" s="135"/>
      <c r="AB40" s="101" t="s">
        <v>295</v>
      </c>
      <c r="AC40" s="185">
        <v>1611.3416508629421</v>
      </c>
      <c r="AD40" s="185">
        <v>1348.9548023334917</v>
      </c>
      <c r="AE40" s="185">
        <v>907.34456897296104</v>
      </c>
      <c r="AF40" s="185">
        <v>726.22063962241327</v>
      </c>
      <c r="AG40" s="185">
        <v>590.66836153267946</v>
      </c>
      <c r="AH40" s="185">
        <v>1466.5475941322777</v>
      </c>
      <c r="AI40" s="185">
        <v>1206.7972477480198</v>
      </c>
      <c r="AJ40" s="185">
        <v>1355.1783661545869</v>
      </c>
      <c r="AK40" s="185">
        <v>1229.5937974622539</v>
      </c>
      <c r="AL40" s="97">
        <v>935.92943627469947</v>
      </c>
      <c r="AM40" s="97">
        <v>1047.9305029311724</v>
      </c>
      <c r="AN40" s="97">
        <v>914.93858963433706</v>
      </c>
      <c r="AO40" s="97">
        <v>1315.359876554312</v>
      </c>
    </row>
    <row r="41" spans="4:41">
      <c r="AA41" s="135"/>
      <c r="AB41" s="101" t="s">
        <v>296</v>
      </c>
      <c r="AC41" s="185">
        <v>1705.5679796963354</v>
      </c>
      <c r="AD41" s="185">
        <v>1427.9501741909985</v>
      </c>
      <c r="AE41" s="185">
        <v>847.15316704730571</v>
      </c>
      <c r="AF41" s="185">
        <v>691.6990603564501</v>
      </c>
      <c r="AG41" s="185">
        <v>526.91762733854148</v>
      </c>
      <c r="AH41" s="185">
        <v>1548.4815158678132</v>
      </c>
      <c r="AI41" s="185">
        <v>1305.6613235052262</v>
      </c>
      <c r="AJ41" s="185">
        <v>1424.3542821145254</v>
      </c>
      <c r="AK41" s="185">
        <v>1291.812338382495</v>
      </c>
      <c r="AL41" s="97">
        <v>906.09429500675003</v>
      </c>
      <c r="AM41" s="97">
        <v>1051.8886192091179</v>
      </c>
      <c r="AN41" s="97">
        <v>895.23023124636393</v>
      </c>
      <c r="AO41" s="97">
        <v>1319.1678853091701</v>
      </c>
    </row>
    <row r="42" spans="4:41">
      <c r="AA42" s="135"/>
      <c r="AB42" s="101" t="s">
        <v>297</v>
      </c>
      <c r="AC42" s="185">
        <v>1860.4823399025154</v>
      </c>
      <c r="AD42" s="185">
        <v>1517.7816589879028</v>
      </c>
      <c r="AE42" s="185">
        <v>966.22147088787244</v>
      </c>
      <c r="AF42" s="185">
        <v>775.10753496743212</v>
      </c>
      <c r="AG42" s="185">
        <v>573.38973215229976</v>
      </c>
      <c r="AH42" s="185">
        <v>1656.7374084216303</v>
      </c>
      <c r="AI42" s="185">
        <v>1377.4366080791929</v>
      </c>
      <c r="AJ42" s="185">
        <v>1484.6685136198998</v>
      </c>
      <c r="AK42" s="185">
        <v>1374.2065469948861</v>
      </c>
      <c r="AL42" s="97">
        <v>997.33806801433354</v>
      </c>
      <c r="AM42" s="97">
        <v>1132.5674251130463</v>
      </c>
      <c r="AN42" s="97">
        <v>976.01753979214243</v>
      </c>
      <c r="AO42" s="97">
        <v>1394.8632628718228</v>
      </c>
    </row>
    <row r="43" spans="4:41">
      <c r="AA43" s="135"/>
      <c r="AB43" s="101" t="s">
        <v>298</v>
      </c>
      <c r="AC43" s="185">
        <v>1967.5383066420657</v>
      </c>
      <c r="AD43" s="185">
        <v>1655.119899577802</v>
      </c>
      <c r="AE43" s="185">
        <v>1135.6012865563866</v>
      </c>
      <c r="AF43" s="185">
        <v>883.69178014720285</v>
      </c>
      <c r="AG43" s="185">
        <v>728.98475705035821</v>
      </c>
      <c r="AH43" s="185">
        <v>1786.0610802877284</v>
      </c>
      <c r="AI43" s="185">
        <v>1449.3969549620585</v>
      </c>
      <c r="AJ43" s="185">
        <v>1644.32861009369</v>
      </c>
      <c r="AK43" s="185">
        <v>1496.0809132567565</v>
      </c>
      <c r="AL43" s="97">
        <v>1079.1828801347806</v>
      </c>
      <c r="AM43" s="97">
        <v>1296.667772989487</v>
      </c>
      <c r="AN43" s="97">
        <v>1062.0253452113241</v>
      </c>
      <c r="AO43" s="97">
        <v>1443.8832554235778</v>
      </c>
    </row>
    <row r="44" spans="4:41">
      <c r="AA44" s="135"/>
      <c r="AB44" s="101" t="s">
        <v>299</v>
      </c>
      <c r="AC44" s="187">
        <v>2060.2046268287913</v>
      </c>
      <c r="AD44" s="187">
        <v>1828.2241569946916</v>
      </c>
      <c r="AE44" s="187">
        <v>1312.9673130444116</v>
      </c>
      <c r="AF44" s="187">
        <v>1071.8266191078033</v>
      </c>
      <c r="AG44" s="187">
        <v>957.31527115035681</v>
      </c>
      <c r="AH44" s="187">
        <v>1905.9969485026804</v>
      </c>
      <c r="AI44" s="187">
        <v>1596.6828978288947</v>
      </c>
      <c r="AJ44" s="187">
        <v>1776.2505385888637</v>
      </c>
      <c r="AK44" s="187">
        <v>1681.7548356128696</v>
      </c>
      <c r="AL44" s="184">
        <v>1135.6093764313989</v>
      </c>
      <c r="AM44" s="184">
        <v>1516.0525555399086</v>
      </c>
      <c r="AN44" s="184">
        <v>1233.6027698273351</v>
      </c>
      <c r="AO44" s="184">
        <v>1400.1992174661539</v>
      </c>
    </row>
    <row r="45" spans="4:41">
      <c r="AA45" s="135"/>
      <c r="AB45" s="101" t="s">
        <v>300</v>
      </c>
      <c r="AC45" s="187">
        <v>2327.0715765365312</v>
      </c>
      <c r="AD45" s="187">
        <v>2064.0560478477219</v>
      </c>
      <c r="AE45" s="187">
        <v>1417.5479003489268</v>
      </c>
      <c r="AF45" s="187">
        <v>1119.9931753848382</v>
      </c>
      <c r="AG45" s="187">
        <v>917.68156135834192</v>
      </c>
      <c r="AH45" s="187">
        <v>2199.5515060338043</v>
      </c>
      <c r="AI45" s="187">
        <v>1816.0352565329931</v>
      </c>
      <c r="AJ45" s="187">
        <v>2079.5781552591175</v>
      </c>
      <c r="AK45" s="187">
        <v>1966.4968881582959</v>
      </c>
      <c r="AL45" s="184">
        <v>1178.5318648961411</v>
      </c>
      <c r="AM45" s="184">
        <v>1675.7286622925915</v>
      </c>
      <c r="AN45" s="184">
        <v>1400.1715613650722</v>
      </c>
      <c r="AO45" s="184">
        <v>1455.5424163982505</v>
      </c>
    </row>
    <row r="46" spans="4:41">
      <c r="AA46" s="135"/>
      <c r="AB46" s="101" t="s">
        <v>301</v>
      </c>
      <c r="AC46" s="187">
        <v>2351.8280983092068</v>
      </c>
      <c r="AD46" s="187">
        <v>2094.489237085711</v>
      </c>
      <c r="AE46" s="187">
        <v>1450.6666453141602</v>
      </c>
      <c r="AF46" s="187">
        <v>1077.8400954605886</v>
      </c>
      <c r="AG46" s="187">
        <v>827.49016453419199</v>
      </c>
      <c r="AH46" s="187">
        <v>2169.2572407660864</v>
      </c>
      <c r="AI46" s="187">
        <v>1804.3400025476399</v>
      </c>
      <c r="AJ46" s="187">
        <v>2222.6162764832479</v>
      </c>
      <c r="AK46" s="187">
        <v>2072.289386639517</v>
      </c>
      <c r="AL46" s="187">
        <v>1266.48699857729</v>
      </c>
      <c r="AM46" s="187">
        <v>1700.3069897945779</v>
      </c>
      <c r="AN46" s="187">
        <v>1430.8568688435096</v>
      </c>
      <c r="AO46" s="187">
        <v>1521.6662651866955</v>
      </c>
    </row>
    <row r="47" spans="4:41">
      <c r="AA47" s="135"/>
      <c r="AB47" s="101" t="s">
        <v>302</v>
      </c>
      <c r="AC47" s="187">
        <v>2220.85</v>
      </c>
      <c r="AD47" s="187">
        <v>2093.66</v>
      </c>
      <c r="AE47" s="187">
        <v>1487.93</v>
      </c>
      <c r="AF47" s="187">
        <v>1176.3800000000001</v>
      </c>
      <c r="AG47" s="187">
        <v>984.97</v>
      </c>
      <c r="AH47" s="187">
        <v>2058.3000000000002</v>
      </c>
      <c r="AI47" s="187">
        <v>1862.7</v>
      </c>
      <c r="AJ47" s="187">
        <v>2168.06</v>
      </c>
      <c r="AK47" s="187">
        <v>2002.13</v>
      </c>
      <c r="AL47" s="187">
        <v>1336.69</v>
      </c>
      <c r="AM47" s="187">
        <v>1726.83</v>
      </c>
      <c r="AN47" s="187">
        <v>1467.4</v>
      </c>
      <c r="AO47" s="187">
        <v>1214.6400000000001</v>
      </c>
    </row>
    <row r="48" spans="4:41">
      <c r="AA48" s="135"/>
      <c r="AB48" s="101" t="s">
        <v>303</v>
      </c>
      <c r="AC48" s="187">
        <v>2099.4549783192251</v>
      </c>
      <c r="AD48" s="187">
        <v>1858.6359792855017</v>
      </c>
      <c r="AE48" s="187">
        <v>1445.8078670263228</v>
      </c>
      <c r="AF48" s="187">
        <v>1107.6927308489992</v>
      </c>
      <c r="AG48" s="187">
        <v>991.01890941820409</v>
      </c>
      <c r="AH48" s="187">
        <v>1982.6573319358986</v>
      </c>
      <c r="AI48" s="187">
        <v>1683.5166404155286</v>
      </c>
      <c r="AJ48" s="187">
        <v>2061.3831220481634</v>
      </c>
      <c r="AK48" s="187">
        <v>1892.4125225313605</v>
      </c>
      <c r="AL48" s="187">
        <v>1262.3492473108981</v>
      </c>
      <c r="AM48" s="187">
        <v>1695.2695207832187</v>
      </c>
      <c r="AN48" s="187">
        <v>1358.0350499414153</v>
      </c>
      <c r="AO48" s="187">
        <v>1149.4654280363739</v>
      </c>
    </row>
    <row r="49" spans="27:59">
      <c r="AA49" s="135"/>
      <c r="AB49" s="101" t="s">
        <v>304</v>
      </c>
      <c r="AC49" s="187">
        <v>1970.8911703473623</v>
      </c>
      <c r="AD49" s="187">
        <v>1804.5345657241012</v>
      </c>
      <c r="AE49" s="187">
        <v>1338.6300829997931</v>
      </c>
      <c r="AF49" s="187">
        <v>1068.7334612434845</v>
      </c>
      <c r="AG49" s="187">
        <v>859.07360514978041</v>
      </c>
      <c r="AH49" s="187">
        <v>1864.9939048791387</v>
      </c>
      <c r="AI49" s="187">
        <v>1685.0008929470837</v>
      </c>
      <c r="AJ49" s="187">
        <v>1891.9920583907865</v>
      </c>
      <c r="AK49" s="187">
        <v>1736.0588427914001</v>
      </c>
      <c r="AL49" s="187">
        <v>1216.5004674361385</v>
      </c>
      <c r="AM49" s="187">
        <v>1546.2226278947539</v>
      </c>
      <c r="AN49" s="187">
        <v>1273.2667505185868</v>
      </c>
      <c r="AO49" s="187">
        <v>1224.8898426197054</v>
      </c>
      <c r="AP49" s="136"/>
    </row>
    <row r="50" spans="27:59">
      <c r="AA50" s="235">
        <v>2022</v>
      </c>
      <c r="AB50" s="234" t="s">
        <v>305</v>
      </c>
      <c r="AC50" s="255">
        <v>1868.017970132765</v>
      </c>
      <c r="AD50" s="255">
        <v>1738.9114502941527</v>
      </c>
      <c r="AE50" s="255">
        <v>1291.5581578895756</v>
      </c>
      <c r="AF50" s="255">
        <v>973.32224153043251</v>
      </c>
      <c r="AG50" s="255">
        <v>913.76954315731302</v>
      </c>
      <c r="AH50" s="255">
        <v>1770.1397062780795</v>
      </c>
      <c r="AI50" s="255">
        <v>1502.464191626367</v>
      </c>
      <c r="AJ50" s="255">
        <v>1768.5395785674198</v>
      </c>
      <c r="AK50" s="255">
        <v>1604.7647183132894</v>
      </c>
      <c r="AL50" s="255">
        <v>1168.0164810093097</v>
      </c>
      <c r="AM50" s="255">
        <v>1379.8032043967971</v>
      </c>
      <c r="AN50" s="255">
        <v>1139.5056947729047</v>
      </c>
      <c r="AO50" s="255">
        <v>913.62533238592903</v>
      </c>
      <c r="AP50" s="136"/>
    </row>
    <row r="51" spans="27:59">
      <c r="AA51" s="97"/>
      <c r="AB51" s="101" t="s">
        <v>294</v>
      </c>
      <c r="AC51" s="187">
        <v>1963.0471177790434</v>
      </c>
      <c r="AD51" s="187">
        <v>1824.6158213987505</v>
      </c>
      <c r="AE51" s="187">
        <v>1301.3375562317785</v>
      </c>
      <c r="AF51" s="187">
        <v>981.44700884658198</v>
      </c>
      <c r="AG51" s="187">
        <v>764.35145202628587</v>
      </c>
      <c r="AH51" s="187">
        <v>1845.3825624609842</v>
      </c>
      <c r="AI51" s="187">
        <v>1620.4144794674933</v>
      </c>
      <c r="AJ51" s="187">
        <v>1927.7772344626617</v>
      </c>
      <c r="AK51" s="187">
        <v>1702.3809551872257</v>
      </c>
      <c r="AL51" s="187">
        <v>1208.5842347937455</v>
      </c>
      <c r="AM51" s="187">
        <v>1368.6173136232997</v>
      </c>
      <c r="AN51" s="187">
        <v>1169.5394049880485</v>
      </c>
      <c r="AO51" s="187">
        <v>957.98390826810066</v>
      </c>
      <c r="AP51" s="136"/>
    </row>
    <row r="52" spans="27:59">
      <c r="AA52" s="97"/>
      <c r="AB52" s="101" t="s">
        <v>295</v>
      </c>
      <c r="AC52" s="187">
        <v>2045.1894723477285</v>
      </c>
      <c r="AD52" s="187">
        <v>1904.7759739188468</v>
      </c>
      <c r="AE52" s="187">
        <v>1335.6144861937605</v>
      </c>
      <c r="AF52" s="187">
        <v>1074.3602353337653</v>
      </c>
      <c r="AG52" s="187">
        <v>802.51695922618103</v>
      </c>
      <c r="AH52" s="187">
        <v>1926.0073895328896</v>
      </c>
      <c r="AI52" s="187">
        <v>1663.3708553908671</v>
      </c>
      <c r="AJ52" s="187">
        <v>2053.6374018470901</v>
      </c>
      <c r="AK52" s="187">
        <v>1874.5678640157994</v>
      </c>
      <c r="AL52" s="187">
        <v>1181.2555479613884</v>
      </c>
      <c r="AM52" s="187">
        <v>1504.7652255441419</v>
      </c>
      <c r="AN52" s="187">
        <v>1311.3119942978819</v>
      </c>
      <c r="AO52" s="256">
        <v>887.59678967146147</v>
      </c>
      <c r="AP52" s="136"/>
    </row>
    <row r="53" spans="27:59">
      <c r="AA53" s="97"/>
      <c r="AB53" s="101" t="s">
        <v>296</v>
      </c>
      <c r="AC53" s="187">
        <v>2070.4617921838658</v>
      </c>
      <c r="AD53" s="187">
        <v>1943.5015735412323</v>
      </c>
      <c r="AE53" s="187">
        <v>1309.7392241269217</v>
      </c>
      <c r="AF53" s="187">
        <v>1073.1525509949342</v>
      </c>
      <c r="AG53" s="187">
        <v>781.00241442334197</v>
      </c>
      <c r="AH53" s="187">
        <v>1908.7795175131671</v>
      </c>
      <c r="AI53" s="187">
        <v>1696.9306419147592</v>
      </c>
      <c r="AJ53" s="187">
        <v>2054.0643950208332</v>
      </c>
      <c r="AK53" s="187">
        <v>1818.0812032408496</v>
      </c>
      <c r="AL53" s="187">
        <v>1137.8819708630592</v>
      </c>
      <c r="AM53" s="187">
        <v>1459.3678609873177</v>
      </c>
      <c r="AN53" s="187">
        <v>1259.6606413594966</v>
      </c>
      <c r="AO53" s="187">
        <v>1079.4820910089034</v>
      </c>
      <c r="AP53" s="136"/>
    </row>
    <row r="54" spans="27:59">
      <c r="AA54" s="97"/>
      <c r="AB54" s="101" t="s">
        <v>297</v>
      </c>
      <c r="AC54" s="187">
        <v>2019.6762406876778</v>
      </c>
      <c r="AD54" s="187">
        <v>1839.5551473941064</v>
      </c>
      <c r="AE54" s="187">
        <v>1295.8308846856671</v>
      </c>
      <c r="AF54" s="187">
        <v>1012.8376398670141</v>
      </c>
      <c r="AG54" s="187">
        <v>783.22648028027072</v>
      </c>
      <c r="AH54" s="187">
        <v>1831.2856290103234</v>
      </c>
      <c r="AI54" s="187">
        <v>1619.0443403230574</v>
      </c>
      <c r="AJ54" s="187">
        <v>1931.3971613616436</v>
      </c>
      <c r="AK54" s="187">
        <v>1719.0170165074787</v>
      </c>
      <c r="AL54" s="187">
        <v>1092.7473399472628</v>
      </c>
      <c r="AM54" s="187">
        <v>1402.2067636499346</v>
      </c>
      <c r="AN54" s="187">
        <v>1250.7675338260835</v>
      </c>
      <c r="AO54" s="187">
        <v>1213.4368949310717</v>
      </c>
      <c r="AP54" s="136"/>
    </row>
    <row r="55" spans="27:59">
      <c r="AA55" s="97"/>
      <c r="AB55" s="101" t="s">
        <v>298</v>
      </c>
      <c r="AC55" s="187">
        <v>2019.2162207037097</v>
      </c>
      <c r="AD55" s="187">
        <v>1807.2578280107125</v>
      </c>
      <c r="AE55" s="187">
        <v>1367.3893042734924</v>
      </c>
      <c r="AF55" s="187">
        <v>1106.1250194510794</v>
      </c>
      <c r="AG55" s="187">
        <v>813.18495882412401</v>
      </c>
      <c r="AH55" s="187">
        <v>1889.6503416655553</v>
      </c>
      <c r="AI55" s="187">
        <v>1568.1151634785228</v>
      </c>
      <c r="AJ55" s="187">
        <v>1827.1217934747442</v>
      </c>
      <c r="AK55" s="187">
        <v>1616.8444176829732</v>
      </c>
      <c r="AL55" s="187">
        <v>1132.6086318300559</v>
      </c>
      <c r="AM55" s="187">
        <v>1490.6185105440018</v>
      </c>
      <c r="AN55" s="187">
        <v>1319.1973808665475</v>
      </c>
      <c r="AO55" s="187">
        <v>1308.5458211847931</v>
      </c>
      <c r="AP55" s="136"/>
    </row>
    <row r="56" spans="27:59">
      <c r="AA56" s="97"/>
      <c r="AB56" s="101" t="s">
        <v>299</v>
      </c>
      <c r="AC56" s="187">
        <v>2045.3382414459202</v>
      </c>
      <c r="AD56" s="187">
        <v>1874.3387147633443</v>
      </c>
      <c r="AE56" s="187">
        <v>1533.6519629535387</v>
      </c>
      <c r="AF56" s="187">
        <v>1190.9401467953228</v>
      </c>
      <c r="AG56" s="187">
        <v>971.68813607586503</v>
      </c>
      <c r="AH56" s="187">
        <v>1908.3319404159622</v>
      </c>
      <c r="AI56" s="187">
        <v>1647.4993657041496</v>
      </c>
      <c r="AJ56" s="187">
        <v>1940.2615703005536</v>
      </c>
      <c r="AK56" s="187">
        <v>1652.2964222771841</v>
      </c>
      <c r="AL56" s="187">
        <v>1230.0769999396196</v>
      </c>
      <c r="AM56" s="187">
        <v>1636.6026964360894</v>
      </c>
      <c r="AN56" s="187">
        <v>1453.6737163972778</v>
      </c>
      <c r="AO56" s="187">
        <v>1369.6334141848663</v>
      </c>
      <c r="AP56" s="136"/>
    </row>
    <row r="57" spans="27:59">
      <c r="AA57" s="97"/>
      <c r="AB57" s="101" t="s">
        <v>300</v>
      </c>
      <c r="AC57" s="187">
        <v>2069.3131465883171</v>
      </c>
      <c r="AD57" s="187">
        <v>1957.6739343442539</v>
      </c>
      <c r="AE57" s="187">
        <v>1493.4605949290353</v>
      </c>
      <c r="AF57" s="187">
        <v>1142.6524171562014</v>
      </c>
      <c r="AG57" s="187">
        <v>927.67511493942118</v>
      </c>
      <c r="AH57" s="187">
        <v>1970.598636943758</v>
      </c>
      <c r="AI57" s="187">
        <v>1719.4169266711272</v>
      </c>
      <c r="AJ57" s="187">
        <v>2088.7614438718965</v>
      </c>
      <c r="AK57" s="187">
        <v>1881.9099272626966</v>
      </c>
      <c r="AL57" s="187">
        <v>1316.7911122830737</v>
      </c>
      <c r="AM57" s="187">
        <v>1773.4339312473892</v>
      </c>
      <c r="AN57" s="187">
        <v>1503.1204935689275</v>
      </c>
      <c r="AO57" s="187">
        <v>1425.6017274495412</v>
      </c>
      <c r="AP57" s="136"/>
    </row>
    <row r="58" spans="27:59">
      <c r="AA58" s="97"/>
      <c r="AB58" s="101" t="s">
        <v>301</v>
      </c>
      <c r="AC58" s="187">
        <v>2091.4300163868447</v>
      </c>
      <c r="AD58" s="187">
        <v>1967.809290115576</v>
      </c>
      <c r="AE58" s="187">
        <v>1487.6512399480596</v>
      </c>
      <c r="AF58" s="187">
        <v>1152.649135259536</v>
      </c>
      <c r="AG58" s="187">
        <v>824.87864456989792</v>
      </c>
      <c r="AH58" s="187">
        <v>1950.8839932610961</v>
      </c>
      <c r="AI58" s="187">
        <v>1734.226844085031</v>
      </c>
      <c r="AJ58" s="187">
        <v>2090.4920931594252</v>
      </c>
      <c r="AK58" s="187">
        <v>1878.7763059990766</v>
      </c>
      <c r="AL58" s="187">
        <v>1337.5491002439016</v>
      </c>
      <c r="AM58" s="187">
        <v>1772.2173699998987</v>
      </c>
      <c r="AN58" s="187">
        <v>1465.7689688929433</v>
      </c>
      <c r="AO58" s="187">
        <v>1410.5138737308059</v>
      </c>
      <c r="AP58" s="136"/>
    </row>
    <row r="59" spans="27:59">
      <c r="AA59" s="97"/>
      <c r="AB59" s="101" t="s">
        <v>302</v>
      </c>
      <c r="AC59" s="187">
        <v>2038.8539803576832</v>
      </c>
      <c r="AD59" s="187">
        <v>1888.8666480607214</v>
      </c>
      <c r="AE59" s="187">
        <v>1393.4563555142327</v>
      </c>
      <c r="AF59" s="187">
        <v>1147.8151588079177</v>
      </c>
      <c r="AG59" s="187">
        <v>799.46657761256392</v>
      </c>
      <c r="AH59" s="187">
        <v>1909.4186882412987</v>
      </c>
      <c r="AI59" s="187">
        <v>1772.2164518348854</v>
      </c>
      <c r="AJ59" s="187">
        <v>2067.6931818606859</v>
      </c>
      <c r="AK59" s="187">
        <v>1875.8857934174198</v>
      </c>
      <c r="AL59" s="187">
        <v>1305.3744735015539</v>
      </c>
      <c r="AM59" s="187">
        <v>1663.9890870109011</v>
      </c>
      <c r="AN59" s="187">
        <v>1478.406183148692</v>
      </c>
      <c r="AO59" s="187">
        <v>1127.5333668125138</v>
      </c>
      <c r="AP59" s="136"/>
      <c r="BD59" s="930"/>
      <c r="BE59" s="930"/>
      <c r="BF59" s="930"/>
      <c r="BG59" s="930"/>
    </row>
    <row r="60" spans="27:59">
      <c r="AA60" s="97"/>
      <c r="AB60" s="101" t="s">
        <v>303</v>
      </c>
      <c r="AC60" s="187">
        <v>1936.4623494332527</v>
      </c>
      <c r="AD60" s="187">
        <v>1790.9715635889331</v>
      </c>
      <c r="AE60" s="187">
        <v>1274.6844485321103</v>
      </c>
      <c r="AF60" s="187">
        <v>1045.6448873019349</v>
      </c>
      <c r="AG60" s="187">
        <v>669.15151017000517</v>
      </c>
      <c r="AH60" s="187">
        <v>1778.1040030518163</v>
      </c>
      <c r="AI60" s="187">
        <v>1607.9824812649936</v>
      </c>
      <c r="AJ60" s="187">
        <v>1907.9955422873529</v>
      </c>
      <c r="AK60" s="187">
        <v>1774.4111568879453</v>
      </c>
      <c r="AL60" s="187">
        <v>1214.6133588218574</v>
      </c>
      <c r="AM60" s="187">
        <v>1593.0063615638751</v>
      </c>
      <c r="AN60" s="187">
        <v>1305.4692650174434</v>
      </c>
      <c r="AO60" s="187">
        <v>1255.7818403832434</v>
      </c>
      <c r="AP60" s="136"/>
      <c r="BE60" s="103"/>
      <c r="BF60" s="103"/>
      <c r="BG60" s="59"/>
    </row>
    <row r="61" spans="27:59">
      <c r="AA61" s="100"/>
      <c r="AB61" s="102" t="s">
        <v>304</v>
      </c>
      <c r="AC61" s="257">
        <v>1818.9742595105474</v>
      </c>
      <c r="AD61" s="257">
        <v>1651.8444069433899</v>
      </c>
      <c r="AE61" s="257">
        <v>1220.4407533501565</v>
      </c>
      <c r="AF61" s="257">
        <v>980.67016144714557</v>
      </c>
      <c r="AG61" s="257">
        <v>772.15379481378363</v>
      </c>
      <c r="AH61" s="257">
        <v>1709.9125778707505</v>
      </c>
      <c r="AI61" s="257">
        <v>1551.6900414414959</v>
      </c>
      <c r="AJ61" s="257">
        <v>1774.3019340744656</v>
      </c>
      <c r="AK61" s="257">
        <v>1623.7399683766807</v>
      </c>
      <c r="AL61" s="257">
        <v>1161.6978060281776</v>
      </c>
      <c r="AM61" s="257">
        <v>1444.6731813274635</v>
      </c>
      <c r="AN61" s="257">
        <v>1228.8387782953271</v>
      </c>
      <c r="AO61" s="257">
        <v>1208.5023564644978</v>
      </c>
      <c r="AP61" s="136"/>
      <c r="AQ61" s="928"/>
      <c r="AR61" s="928"/>
      <c r="AS61" s="928"/>
      <c r="AT61" s="928"/>
      <c r="AU61" s="928"/>
      <c r="AV61" s="928"/>
      <c r="AW61" s="928"/>
      <c r="AX61" s="928"/>
      <c r="AY61" s="928"/>
      <c r="AZ61" s="928"/>
      <c r="BA61" s="928"/>
      <c r="BB61" s="928"/>
      <c r="BD61" s="104"/>
      <c r="BE61" s="31"/>
      <c r="BF61" s="31"/>
      <c r="BG61" s="14"/>
    </row>
    <row r="62" spans="27:59">
      <c r="AA62" s="235">
        <v>2023</v>
      </c>
      <c r="AB62" s="234">
        <v>44927</v>
      </c>
      <c r="AC62" s="255">
        <v>1739.9765823656546</v>
      </c>
      <c r="AD62" s="255">
        <v>1501.065510590525</v>
      </c>
      <c r="AE62" s="255">
        <v>1191.3581923535792</v>
      </c>
      <c r="AF62" s="255">
        <v>896.38853246580913</v>
      </c>
      <c r="AG62" s="255">
        <v>786.06503012315534</v>
      </c>
      <c r="AH62" s="255">
        <v>1609.5846307798795</v>
      </c>
      <c r="AI62" s="255">
        <v>1429.0392773558287</v>
      </c>
      <c r="AJ62" s="255">
        <v>1609.1904543097207</v>
      </c>
      <c r="AK62" s="255">
        <v>1403.0598151247909</v>
      </c>
      <c r="AL62" s="255">
        <v>1123.9881069825683</v>
      </c>
      <c r="AM62" s="255">
        <v>1323.7443713421922</v>
      </c>
      <c r="AN62" s="255">
        <v>1169.2837737445971</v>
      </c>
      <c r="AO62" s="255">
        <v>1108.5195753191956</v>
      </c>
      <c r="AP62" s="136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D62" s="104"/>
      <c r="BE62" s="31"/>
      <c r="BF62" s="31"/>
      <c r="BG62" s="14"/>
    </row>
    <row r="63" spans="27:59">
      <c r="AA63" s="97"/>
      <c r="AB63" s="234">
        <v>44958</v>
      </c>
      <c r="AC63" s="187">
        <v>1744.2121220705435</v>
      </c>
      <c r="AD63" s="187">
        <v>1496.4495832934742</v>
      </c>
      <c r="AE63" s="187">
        <v>1133.9560269028093</v>
      </c>
      <c r="AF63" s="187">
        <v>819.90356906590864</v>
      </c>
      <c r="AG63" s="187">
        <v>684.00076907285552</v>
      </c>
      <c r="AH63" s="187">
        <v>1593.5929601511209</v>
      </c>
      <c r="AI63" s="187">
        <v>1309.1647599733724</v>
      </c>
      <c r="AJ63" s="187">
        <v>1667.7982871517365</v>
      </c>
      <c r="AK63" s="187">
        <v>1443.7269539973804</v>
      </c>
      <c r="AL63" s="187">
        <v>1130.6780771358619</v>
      </c>
      <c r="AM63" s="187">
        <v>1273.5403144126781</v>
      </c>
      <c r="AN63" s="187">
        <v>1159.9629614098039</v>
      </c>
      <c r="AO63" s="187">
        <v>1165.0024429277848</v>
      </c>
      <c r="AP63" s="136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75"/>
      <c r="BC63" s="104"/>
      <c r="BD63" s="31"/>
      <c r="BE63" s="31"/>
      <c r="BF63" s="14"/>
    </row>
    <row r="64" spans="27:59">
      <c r="AA64" s="97"/>
      <c r="AB64" s="234">
        <v>44986</v>
      </c>
      <c r="AC64" s="187">
        <v>1807.1398956509431</v>
      </c>
      <c r="AD64" s="187">
        <v>1585.1297444291454</v>
      </c>
      <c r="AE64" s="187">
        <v>1141.7971745336872</v>
      </c>
      <c r="AF64" s="187">
        <v>920.21497572394867</v>
      </c>
      <c r="AG64" s="187">
        <v>657.0490609999764</v>
      </c>
      <c r="AH64" s="187">
        <v>1617.7628944325493</v>
      </c>
      <c r="AI64" s="187">
        <v>1397.9685231378528</v>
      </c>
      <c r="AJ64" s="187">
        <v>1708.5513638559805</v>
      </c>
      <c r="AK64" s="187">
        <v>1521.7273281616735</v>
      </c>
      <c r="AL64" s="187">
        <v>1114.5209579465236</v>
      </c>
      <c r="AM64" s="187">
        <v>1291.3740546012662</v>
      </c>
      <c r="AN64" s="187">
        <v>1171.0375594107013</v>
      </c>
      <c r="AO64" s="187">
        <v>1186.7475767865012</v>
      </c>
      <c r="AP64" s="136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75"/>
      <c r="BC64" s="104"/>
      <c r="BD64" s="31"/>
      <c r="BE64" s="31"/>
      <c r="BF64" s="14"/>
    </row>
    <row r="65" spans="27:59">
      <c r="AA65" s="97"/>
      <c r="AB65" s="234">
        <v>45017</v>
      </c>
      <c r="AC65" s="187">
        <v>1849.0726049864415</v>
      </c>
      <c r="AD65" s="187">
        <v>1615.8426159678804</v>
      </c>
      <c r="AE65" s="187">
        <v>1097.3085232835763</v>
      </c>
      <c r="AF65" s="187">
        <v>875.74203006957282</v>
      </c>
      <c r="AG65" s="187">
        <v>655.33798130875505</v>
      </c>
      <c r="AH65" s="187">
        <v>1666.465330114125</v>
      </c>
      <c r="AI65" s="187">
        <v>1383.7214426268158</v>
      </c>
      <c r="AJ65" s="187">
        <v>1642.6750421603681</v>
      </c>
      <c r="AK65" s="187">
        <v>1451.9971591439025</v>
      </c>
      <c r="AL65" s="187">
        <v>1071.5201456908183</v>
      </c>
      <c r="AM65" s="187">
        <v>1303.7264330604921</v>
      </c>
      <c r="AN65" s="187">
        <v>1141.702096601</v>
      </c>
      <c r="AO65" s="187">
        <v>1163.4619883542509</v>
      </c>
      <c r="AP65" s="136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75"/>
      <c r="BC65" s="104"/>
      <c r="BD65" s="31"/>
      <c r="BE65" s="31"/>
      <c r="BF65" s="14"/>
    </row>
    <row r="66" spans="27:59">
      <c r="AA66" s="97"/>
      <c r="AB66" s="234">
        <v>45047</v>
      </c>
      <c r="AC66" s="187">
        <v>1833.2440884711787</v>
      </c>
      <c r="AD66" s="187">
        <v>1554.3221457734624</v>
      </c>
      <c r="AE66" s="187">
        <v>1043.0637100528245</v>
      </c>
      <c r="AF66" s="187">
        <v>806.63695819470865</v>
      </c>
      <c r="AG66" s="187">
        <v>623.87256984204953</v>
      </c>
      <c r="AH66" s="187">
        <v>1655.0038894130103</v>
      </c>
      <c r="AI66" s="187">
        <v>1321.5071345488741</v>
      </c>
      <c r="AJ66" s="187">
        <v>1596.8960486886024</v>
      </c>
      <c r="AK66" s="187">
        <v>1412.5281102714355</v>
      </c>
      <c r="AL66" s="187">
        <v>1057.6323903231091</v>
      </c>
      <c r="AM66" s="187">
        <v>1221.1332339044113</v>
      </c>
      <c r="AN66" s="187">
        <v>1126.0458655297195</v>
      </c>
      <c r="AO66" s="187">
        <v>1224.3082024116782</v>
      </c>
      <c r="AP66" s="136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75"/>
      <c r="BC66" s="104"/>
      <c r="BD66" s="31"/>
      <c r="BE66" s="31"/>
      <c r="BF66" s="14"/>
    </row>
    <row r="67" spans="27:59">
      <c r="AA67" s="97"/>
      <c r="AB67" s="234">
        <v>45078</v>
      </c>
      <c r="AC67" s="187">
        <v>1866.2080836762138</v>
      </c>
      <c r="AD67" s="187">
        <v>1538.928867939373</v>
      </c>
      <c r="AE67" s="187">
        <v>1012.9304895091165</v>
      </c>
      <c r="AF67" s="187">
        <v>801.06087726998055</v>
      </c>
      <c r="AG67" s="187">
        <v>540.46034423912374</v>
      </c>
      <c r="AH67" s="187">
        <v>1645.5416140619775</v>
      </c>
      <c r="AI67" s="187">
        <v>1338.7993612866014</v>
      </c>
      <c r="AJ67" s="187">
        <v>1598.3899025378528</v>
      </c>
      <c r="AK67" s="187">
        <v>1423.8155385475197</v>
      </c>
      <c r="AL67" s="187">
        <v>1082.2774451119571</v>
      </c>
      <c r="AM67" s="187">
        <v>1278.5028980746383</v>
      </c>
      <c r="AN67" s="187">
        <v>1124.258513285821</v>
      </c>
      <c r="AO67" s="187">
        <v>1286.09755438652</v>
      </c>
      <c r="AP67" s="136"/>
      <c r="AQ67" s="105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12"/>
      <c r="BD67" s="104"/>
      <c r="BE67" s="31"/>
      <c r="BF67" s="31"/>
      <c r="BG67" s="106"/>
    </row>
    <row r="68" spans="27:59">
      <c r="AA68" s="97"/>
      <c r="AB68" s="234">
        <v>45108</v>
      </c>
      <c r="AC68" s="187">
        <v>1893.9687752479381</v>
      </c>
      <c r="AD68" s="187">
        <v>1661.3800996897166</v>
      </c>
      <c r="AE68" s="187">
        <v>1153.5250076916607</v>
      </c>
      <c r="AF68" s="187">
        <v>945.95735700502394</v>
      </c>
      <c r="AG68" s="187">
        <v>762.80658181975321</v>
      </c>
      <c r="AH68" s="187">
        <v>1741.5865389633507</v>
      </c>
      <c r="AI68" s="187">
        <v>1454.766505366101</v>
      </c>
      <c r="AJ68" s="187">
        <v>1746.4074138256458</v>
      </c>
      <c r="AK68" s="187">
        <v>1539.1255428393849</v>
      </c>
      <c r="AL68" s="187">
        <v>1151.0409634483219</v>
      </c>
      <c r="AM68" s="187">
        <v>1439.8876100373393</v>
      </c>
      <c r="AN68" s="187">
        <v>1253.0903357378106</v>
      </c>
      <c r="AO68" s="187">
        <v>1260.4405758594071</v>
      </c>
      <c r="AP68" s="136"/>
      <c r="AQ68" s="105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12"/>
      <c r="BD68" s="104"/>
      <c r="BE68" s="31"/>
      <c r="BF68" s="31"/>
      <c r="BG68" s="106"/>
    </row>
    <row r="69" spans="27:59">
      <c r="AA69" s="97"/>
      <c r="AB69" s="234">
        <v>45139</v>
      </c>
      <c r="AC69" s="187">
        <v>1905.4838009964474</v>
      </c>
      <c r="AD69" s="187">
        <v>1747.338275029347</v>
      </c>
      <c r="AE69" s="187">
        <v>1206.3020856653518</v>
      </c>
      <c r="AF69" s="187">
        <v>973.13645763950751</v>
      </c>
      <c r="AG69" s="187">
        <v>729.04528321592238</v>
      </c>
      <c r="AH69" s="187">
        <v>1785.5110097548711</v>
      </c>
      <c r="AI69" s="187">
        <v>1513.4163343129314</v>
      </c>
      <c r="AJ69" s="187">
        <v>1844.4016305678369</v>
      </c>
      <c r="AK69" s="187">
        <v>1668.5693868638355</v>
      </c>
      <c r="AL69" s="187">
        <v>1188.7193871429145</v>
      </c>
      <c r="AM69" s="187">
        <v>1495.1413015807395</v>
      </c>
      <c r="AN69" s="187">
        <v>1283.3347172822732</v>
      </c>
      <c r="AO69" s="187">
        <v>1353.8932777678044</v>
      </c>
      <c r="AP69" s="136"/>
      <c r="AQ69" s="37"/>
      <c r="AR69" s="14"/>
      <c r="AS69" s="14"/>
      <c r="AT69" s="106"/>
      <c r="AU69" s="106"/>
      <c r="AV69" s="106"/>
      <c r="AW69" s="14"/>
      <c r="AX69" s="14"/>
      <c r="AY69" s="14"/>
      <c r="AZ69" s="106"/>
      <c r="BA69" s="106"/>
      <c r="BB69" s="106"/>
      <c r="BC69" s="12"/>
      <c r="BD69" s="104"/>
      <c r="BE69" s="31"/>
      <c r="BF69" s="31"/>
      <c r="BG69" s="106"/>
    </row>
    <row r="70" spans="27:59">
      <c r="AA70" s="97"/>
      <c r="AB70" s="234">
        <v>45170</v>
      </c>
      <c r="AC70" s="187">
        <v>1920.6476163992027</v>
      </c>
      <c r="AD70" s="187">
        <v>1722.9574906908324</v>
      </c>
      <c r="AE70" s="187">
        <v>1222.8635928272665</v>
      </c>
      <c r="AF70" s="187">
        <v>891.30710616053909</v>
      </c>
      <c r="AG70" s="187">
        <v>730.8511926476084</v>
      </c>
      <c r="AH70" s="187">
        <v>1802.7002625534517</v>
      </c>
      <c r="AI70" s="187">
        <v>1465.5555895188786</v>
      </c>
      <c r="AJ70" s="187">
        <v>1814.4604028134479</v>
      </c>
      <c r="AK70" s="187">
        <v>1621.4240858803685</v>
      </c>
      <c r="AL70" s="187">
        <v>1245.6052681127503</v>
      </c>
      <c r="AM70" s="187">
        <v>1459.2874815037558</v>
      </c>
      <c r="AN70" s="187">
        <v>1246.681812973743</v>
      </c>
      <c r="AO70" s="187">
        <v>1276.9226572630625</v>
      </c>
      <c r="AP70" s="136"/>
      <c r="AQ70" s="929"/>
      <c r="AR70" s="929"/>
      <c r="AS70" s="929"/>
      <c r="AT70" s="929"/>
      <c r="AU70" s="929"/>
      <c r="AV70" s="929"/>
      <c r="AW70" s="929"/>
      <c r="AX70" s="929"/>
      <c r="AY70" s="929"/>
      <c r="AZ70" s="929"/>
      <c r="BA70" s="929"/>
      <c r="BB70" s="929"/>
      <c r="BC70" s="12"/>
      <c r="BD70" s="104"/>
      <c r="BE70" s="31"/>
      <c r="BF70" s="31"/>
      <c r="BG70" s="14"/>
    </row>
    <row r="71" spans="27:59">
      <c r="AA71" s="97"/>
      <c r="AB71" s="234">
        <v>45200</v>
      </c>
      <c r="AC71" s="187">
        <v>1951.4913450430092</v>
      </c>
      <c r="AD71" s="187">
        <v>1703.7745213573635</v>
      </c>
      <c r="AE71" s="187">
        <v>1278.4732239716272</v>
      </c>
      <c r="AF71" s="187">
        <v>937.80797447009161</v>
      </c>
      <c r="AG71" s="187">
        <v>771.61731731126804</v>
      </c>
      <c r="AH71" s="187">
        <v>1805.3768283689458</v>
      </c>
      <c r="AI71" s="187">
        <v>1506.4383649464828</v>
      </c>
      <c r="AJ71" s="187">
        <v>1794.8893042916402</v>
      </c>
      <c r="AK71" s="187">
        <v>1569.4080873161861</v>
      </c>
      <c r="AL71" s="187">
        <v>1177.8224945853049</v>
      </c>
      <c r="AM71" s="187">
        <v>1449.2306196490233</v>
      </c>
      <c r="AN71" s="187">
        <v>1265.7679247279539</v>
      </c>
      <c r="AO71" s="187">
        <v>1169.0668058625406</v>
      </c>
      <c r="AP71" s="136"/>
      <c r="AQ71" s="521"/>
      <c r="AR71" s="521"/>
      <c r="AS71" s="521"/>
      <c r="AT71" s="521"/>
      <c r="AU71" s="521"/>
      <c r="AV71" s="521"/>
      <c r="AW71" s="521"/>
      <c r="AX71" s="521"/>
      <c r="AY71" s="521"/>
      <c r="AZ71" s="521"/>
      <c r="BA71" s="521"/>
      <c r="BB71" s="521"/>
      <c r="BC71" s="12"/>
      <c r="BD71" s="104"/>
      <c r="BE71" s="31"/>
      <c r="BF71" s="31"/>
      <c r="BG71" s="14"/>
    </row>
    <row r="72" spans="27:59">
      <c r="AA72" s="97"/>
      <c r="AB72" s="234">
        <v>45231</v>
      </c>
      <c r="AC72" s="187">
        <v>1920.3522245632732</v>
      </c>
      <c r="AD72" s="187">
        <v>1677.4627266714656</v>
      </c>
      <c r="AE72" s="187">
        <v>1209.264117139282</v>
      </c>
      <c r="AF72" s="187">
        <v>916.84956404453465</v>
      </c>
      <c r="AG72" s="187">
        <v>691.67773555132135</v>
      </c>
      <c r="AH72" s="187">
        <v>1762.4139093947872</v>
      </c>
      <c r="AI72" s="187">
        <v>1503.1993409771876</v>
      </c>
      <c r="AJ72" s="187">
        <v>1770.6389481791603</v>
      </c>
      <c r="AK72" s="187">
        <v>1562.8077833388043</v>
      </c>
      <c r="AL72" s="187">
        <v>1127.4250206367262</v>
      </c>
      <c r="AM72" s="187">
        <v>1410.6956198419846</v>
      </c>
      <c r="AN72" s="187">
        <v>1248.4481707671773</v>
      </c>
      <c r="AO72" s="187">
        <v>1122.6561558531062</v>
      </c>
      <c r="AP72" s="136"/>
      <c r="AQ72" s="521"/>
      <c r="AR72" s="521"/>
      <c r="AS72" s="521"/>
      <c r="AT72" s="521"/>
      <c r="AU72" s="521"/>
      <c r="AV72" s="521"/>
      <c r="AW72" s="521"/>
      <c r="AX72" s="521"/>
      <c r="AY72" s="521"/>
      <c r="AZ72" s="521"/>
      <c r="BA72" s="521"/>
      <c r="BB72" s="521"/>
      <c r="BC72" s="12"/>
      <c r="BD72" s="104"/>
      <c r="BE72" s="31"/>
      <c r="BF72" s="31"/>
      <c r="BG72" s="14"/>
    </row>
    <row r="73" spans="27:59">
      <c r="AA73" s="100"/>
      <c r="AB73" s="234">
        <v>45261</v>
      </c>
      <c r="AC73" s="257">
        <v>1861.6415516207421</v>
      </c>
      <c r="AD73" s="257">
        <v>1638.9323263594385</v>
      </c>
      <c r="AE73" s="257">
        <v>1145.5047686964945</v>
      </c>
      <c r="AF73" s="257">
        <v>879.36174719170515</v>
      </c>
      <c r="AG73" s="257">
        <v>657.85412680382012</v>
      </c>
      <c r="AH73" s="257">
        <v>1760.2116869129545</v>
      </c>
      <c r="AI73" s="257">
        <v>1498.3869829717576</v>
      </c>
      <c r="AJ73" s="257">
        <v>1693.0684186175097</v>
      </c>
      <c r="AK73" s="257">
        <v>1517.2494668611903</v>
      </c>
      <c r="AL73" s="257">
        <v>1101.9753957048702</v>
      </c>
      <c r="AM73" s="257">
        <v>1333.3218437517094</v>
      </c>
      <c r="AN73" s="257">
        <v>1122.1304325287326</v>
      </c>
      <c r="AO73" s="257">
        <v>1154.4943437276727</v>
      </c>
      <c r="AP73" s="136"/>
      <c r="AQ73" s="928"/>
      <c r="AR73" s="928"/>
      <c r="AS73" s="928"/>
      <c r="AT73" s="928"/>
      <c r="AU73" s="928"/>
      <c r="AV73" s="928"/>
      <c r="AW73" s="928"/>
      <c r="AX73" s="928"/>
      <c r="AY73" s="928"/>
      <c r="AZ73" s="928"/>
      <c r="BA73" s="928"/>
      <c r="BB73" s="928"/>
      <c r="BD73" s="104"/>
      <c r="BE73" s="31"/>
      <c r="BF73" s="31"/>
      <c r="BG73" s="14"/>
    </row>
    <row r="74" spans="27:59">
      <c r="AA74" s="235">
        <v>2024</v>
      </c>
      <c r="AB74" s="234">
        <v>45292</v>
      </c>
      <c r="AC74" s="257">
        <v>1790.6282638299567</v>
      </c>
      <c r="AD74" s="257">
        <v>1594.7866060404178</v>
      </c>
      <c r="AE74" s="257">
        <v>1122.51869999628</v>
      </c>
      <c r="AF74" s="257">
        <v>873.17344718667835</v>
      </c>
      <c r="AG74" s="257">
        <v>778.66298897164825</v>
      </c>
      <c r="AH74" s="257">
        <v>1677.897097686093</v>
      </c>
      <c r="AI74" s="257">
        <v>1457.3861499513571</v>
      </c>
      <c r="AJ74" s="257">
        <v>1695.8806744973701</v>
      </c>
      <c r="AK74" s="257">
        <v>1466.7965158190668</v>
      </c>
      <c r="AL74" s="257">
        <v>1059.1431685553757</v>
      </c>
      <c r="AM74" s="257">
        <v>1282.7717145166705</v>
      </c>
      <c r="AN74" s="257">
        <v>1104.1805319367122</v>
      </c>
      <c r="AO74" s="257">
        <v>1168.3214616460839</v>
      </c>
      <c r="AP74" s="136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D74" s="104"/>
      <c r="BE74" s="31"/>
      <c r="BF74" s="31"/>
      <c r="BG74" s="14"/>
    </row>
    <row r="75" spans="27:59">
      <c r="AA75" s="97"/>
      <c r="AB75" s="234">
        <v>45323</v>
      </c>
      <c r="AC75" s="187">
        <v>1783.56</v>
      </c>
      <c r="AD75" s="187">
        <v>1559.46</v>
      </c>
      <c r="AE75" s="187">
        <v>1039.56</v>
      </c>
      <c r="AF75" s="187">
        <v>765.91</v>
      </c>
      <c r="AG75" s="187">
        <v>673.22</v>
      </c>
      <c r="AH75" s="187">
        <v>1606.9</v>
      </c>
      <c r="AI75" s="187">
        <v>1339.3</v>
      </c>
      <c r="AJ75" s="187">
        <v>1670.27</v>
      </c>
      <c r="AK75" s="187">
        <v>1460.23</v>
      </c>
      <c r="AL75" s="187">
        <v>1044.07</v>
      </c>
      <c r="AM75" s="187">
        <v>1217.8699999999999</v>
      </c>
      <c r="AN75" s="187">
        <v>1033.31</v>
      </c>
      <c r="AO75" s="187">
        <v>1127.47</v>
      </c>
      <c r="AP75" s="136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04"/>
      <c r="BE75" s="31"/>
      <c r="BF75" s="31"/>
      <c r="BG75" s="14"/>
    </row>
    <row r="76" spans="27:59">
      <c r="AA76" s="97"/>
      <c r="AB76" s="234">
        <v>45352</v>
      </c>
      <c r="AC76" s="187">
        <v>1790.7815812384183</v>
      </c>
      <c r="AD76" s="187">
        <v>1581.2432143400486</v>
      </c>
      <c r="AE76" s="187">
        <v>1030.4954573995169</v>
      </c>
      <c r="AF76" s="187">
        <v>783.58928367488056</v>
      </c>
      <c r="AG76" s="187">
        <v>619.04168058055802</v>
      </c>
      <c r="AH76" s="187">
        <v>1614.8444814556051</v>
      </c>
      <c r="AI76" s="187">
        <v>1344.9620043217856</v>
      </c>
      <c r="AJ76" s="187">
        <v>1686.4002341903313</v>
      </c>
      <c r="AK76" s="187">
        <v>1469.2400168613676</v>
      </c>
      <c r="AL76" s="187">
        <v>1062.3869813616157</v>
      </c>
      <c r="AM76" s="187">
        <v>1251.5574872941477</v>
      </c>
      <c r="AN76" s="187">
        <v>1026.1927599249257</v>
      </c>
      <c r="AO76" s="187">
        <v>1177.4424002420576</v>
      </c>
      <c r="AP76" s="136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04"/>
      <c r="BE76" s="31"/>
      <c r="BF76" s="31"/>
      <c r="BG76" s="106"/>
    </row>
    <row r="77" spans="27:59">
      <c r="AA77" s="97"/>
      <c r="AB77" s="234">
        <v>45383</v>
      </c>
      <c r="AC77" s="187">
        <v>1830.5962090094331</v>
      </c>
      <c r="AD77" s="187">
        <v>1598.8081471120074</v>
      </c>
      <c r="AE77" s="187">
        <v>1031.6151610622444</v>
      </c>
      <c r="AF77" s="187">
        <v>813.95107807177828</v>
      </c>
      <c r="AG77" s="187">
        <v>635.51655797938599</v>
      </c>
      <c r="AH77" s="187">
        <v>1647.2145513840826</v>
      </c>
      <c r="AI77" s="187">
        <v>1392.9661210432325</v>
      </c>
      <c r="AJ77" s="187">
        <v>1678.8341171503255</v>
      </c>
      <c r="AK77" s="187">
        <v>1483.8995032125492</v>
      </c>
      <c r="AL77" s="187">
        <v>1016.0120579453545</v>
      </c>
      <c r="AM77" s="187">
        <v>1227.1154030462342</v>
      </c>
      <c r="AN77" s="187">
        <v>1024.5943943951786</v>
      </c>
      <c r="AO77" s="187">
        <v>1279.0789365029379</v>
      </c>
      <c r="AP77" s="136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04"/>
      <c r="BE77" s="31"/>
      <c r="BF77" s="31"/>
      <c r="BG77" s="106"/>
    </row>
    <row r="78" spans="27:59">
      <c r="AA78" s="97"/>
      <c r="AB78" s="234">
        <v>45413</v>
      </c>
      <c r="AC78" s="187">
        <v>1823.8349536045475</v>
      </c>
      <c r="AD78" s="187">
        <v>1553.3334581270594</v>
      </c>
      <c r="AE78" s="187">
        <v>996.46336925437379</v>
      </c>
      <c r="AF78" s="187">
        <v>760.09865283133126</v>
      </c>
      <c r="AG78" s="187">
        <v>572.51023363205309</v>
      </c>
      <c r="AH78" s="187">
        <v>1639.0310350736775</v>
      </c>
      <c r="AI78" s="187">
        <v>1341.7938772007337</v>
      </c>
      <c r="AJ78" s="187">
        <v>1582.9353577885827</v>
      </c>
      <c r="AK78" s="187">
        <v>1402.349186068506</v>
      </c>
      <c r="AL78" s="187">
        <v>1024.4664093064264</v>
      </c>
      <c r="AM78" s="187">
        <v>1178.477262387828</v>
      </c>
      <c r="AN78" s="187">
        <v>1024.5016249028047</v>
      </c>
      <c r="AO78" s="187">
        <v>1310.0498896400461</v>
      </c>
      <c r="AP78" s="136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04"/>
      <c r="BE78" s="31"/>
      <c r="BF78" s="31"/>
      <c r="BG78" s="106"/>
    </row>
    <row r="79" spans="27:59">
      <c r="AA79" s="97"/>
      <c r="AB79" s="234">
        <v>45444</v>
      </c>
      <c r="AC79" s="187">
        <v>1885.9289597391803</v>
      </c>
      <c r="AD79" s="187">
        <v>1589.4213783377481</v>
      </c>
      <c r="AE79" s="187">
        <v>1047.3078469070963</v>
      </c>
      <c r="AF79" s="187">
        <v>832.676398656022</v>
      </c>
      <c r="AG79" s="187">
        <v>644.90536452580079</v>
      </c>
      <c r="AH79" s="187">
        <v>1722.5604745710416</v>
      </c>
      <c r="AI79" s="187">
        <v>1419.9064390038452</v>
      </c>
      <c r="AJ79" s="187">
        <v>1651.3529863128235</v>
      </c>
      <c r="AK79" s="187">
        <v>1431.0211028381202</v>
      </c>
      <c r="AL79" s="187">
        <v>1103.6698328590837</v>
      </c>
      <c r="AM79" s="187">
        <v>1287.7505891940571</v>
      </c>
      <c r="AN79" s="187">
        <v>1131.965138662488</v>
      </c>
      <c r="AO79" s="187">
        <v>1410.2742054185801</v>
      </c>
      <c r="AP79" s="136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929"/>
      <c r="BE79" s="929"/>
      <c r="BF79" s="929"/>
      <c r="BG79" s="929"/>
    </row>
    <row r="80" spans="27:59">
      <c r="AA80" s="97"/>
      <c r="AB80" s="234">
        <v>45474</v>
      </c>
      <c r="AC80" s="187">
        <v>1986.75</v>
      </c>
      <c r="AD80" s="187">
        <v>1805.58</v>
      </c>
      <c r="AE80" s="187">
        <v>1246.5899999999999</v>
      </c>
      <c r="AF80" s="187">
        <v>993.88</v>
      </c>
      <c r="AG80" s="187">
        <v>799.66</v>
      </c>
      <c r="AH80" s="187">
        <v>1867.61</v>
      </c>
      <c r="AI80" s="187">
        <v>1561.06</v>
      </c>
      <c r="AJ80" s="187">
        <v>1866.53</v>
      </c>
      <c r="AK80" s="187">
        <v>1627.72</v>
      </c>
      <c r="AL80" s="187">
        <v>1185.19</v>
      </c>
      <c r="AM80" s="187">
        <v>1481.76</v>
      </c>
      <c r="AN80" s="187">
        <v>1272.3</v>
      </c>
      <c r="AO80" s="187">
        <v>1430.3</v>
      </c>
    </row>
    <row r="81" spans="27:44">
      <c r="AA81" s="97"/>
      <c r="AB81" s="234">
        <v>45505</v>
      </c>
      <c r="AC81" s="187">
        <v>2086.73</v>
      </c>
      <c r="AD81" s="187">
        <v>1919.22</v>
      </c>
      <c r="AE81" s="187">
        <v>1285.44</v>
      </c>
      <c r="AF81" s="187">
        <v>1007.85</v>
      </c>
      <c r="AG81" s="187">
        <v>810.81</v>
      </c>
      <c r="AH81" s="187">
        <v>1969.33</v>
      </c>
      <c r="AI81" s="187">
        <v>1686.1</v>
      </c>
      <c r="AJ81" s="187">
        <v>1942.92</v>
      </c>
      <c r="AK81" s="187">
        <v>1765.06</v>
      </c>
      <c r="AL81" s="187">
        <v>1181.0899999999999</v>
      </c>
      <c r="AM81" s="187">
        <v>1586.58</v>
      </c>
      <c r="AN81" s="187">
        <v>1288.1400000000001</v>
      </c>
      <c r="AO81" s="187">
        <v>1657.83</v>
      </c>
    </row>
    <row r="82" spans="27:44">
      <c r="AA82" s="97"/>
      <c r="AB82" s="234">
        <v>45536</v>
      </c>
      <c r="AC82" s="187">
        <v>2140.3932335882032</v>
      </c>
      <c r="AD82" s="187">
        <v>1872.3984612382599</v>
      </c>
      <c r="AE82" s="187">
        <v>1324.3145080182651</v>
      </c>
      <c r="AF82" s="187">
        <v>1004.5655599673574</v>
      </c>
      <c r="AG82" s="187">
        <v>828.4504487138064</v>
      </c>
      <c r="AH82" s="187">
        <v>2020.8474975881791</v>
      </c>
      <c r="AI82" s="187">
        <v>1711.4427506369186</v>
      </c>
      <c r="AJ82" s="187">
        <v>1973.540516397012</v>
      </c>
      <c r="AK82" s="187">
        <v>1756.1262109880167</v>
      </c>
      <c r="AL82" s="187">
        <v>1226.789493687867</v>
      </c>
      <c r="AM82" s="187">
        <v>1589.8079655078304</v>
      </c>
      <c r="AN82" s="187">
        <v>1341.020574265503</v>
      </c>
      <c r="AO82" s="187">
        <v>1597.8894399297164</v>
      </c>
    </row>
    <row r="83" spans="27:44">
      <c r="AA83" s="97"/>
      <c r="AB83" s="234">
        <v>45566</v>
      </c>
      <c r="AC83" s="187">
        <v>2186.0246754118093</v>
      </c>
      <c r="AD83" s="187">
        <v>1935.7468856266855</v>
      </c>
      <c r="AE83" s="187">
        <v>1422.8550329963089</v>
      </c>
      <c r="AF83" s="187">
        <v>1134.6363550932394</v>
      </c>
      <c r="AG83" s="187">
        <v>919.26999884091572</v>
      </c>
      <c r="AH83" s="187">
        <v>2053.9479517762911</v>
      </c>
      <c r="AI83" s="187">
        <v>1778.0917814065888</v>
      </c>
      <c r="AJ83" s="187">
        <v>2053.4122871861928</v>
      </c>
      <c r="AK83" s="187">
        <v>1851.8095760143456</v>
      </c>
      <c r="AL83" s="187">
        <v>1207.1753883864842</v>
      </c>
      <c r="AM83" s="187">
        <v>1690.3829659747405</v>
      </c>
      <c r="AN83" s="187">
        <v>1408.8438120443952</v>
      </c>
      <c r="AO83" s="187">
        <v>1326.8862918763107</v>
      </c>
    </row>
    <row r="84" spans="27:44">
      <c r="AA84" s="97"/>
      <c r="AB84" s="234">
        <v>45597</v>
      </c>
      <c r="AC84" s="187">
        <v>2162.2078203408241</v>
      </c>
      <c r="AD84" s="187">
        <v>1890.5740887739794</v>
      </c>
      <c r="AE84" s="187">
        <v>1342.6597733648605</v>
      </c>
      <c r="AF84" s="187">
        <v>1073.0521732331799</v>
      </c>
      <c r="AG84" s="187">
        <v>913.90612544557939</v>
      </c>
      <c r="AH84" s="187">
        <v>2049.931777306731</v>
      </c>
      <c r="AI84" s="187">
        <v>1789.1359983697766</v>
      </c>
      <c r="AJ84" s="187">
        <v>2027.6125137965942</v>
      </c>
      <c r="AK84" s="187">
        <v>1821.4831161920995</v>
      </c>
      <c r="AL84" s="187">
        <v>1135.737474557101</v>
      </c>
      <c r="AM84" s="187">
        <v>1579.8939912579913</v>
      </c>
      <c r="AN84" s="187">
        <v>1320.8503787553757</v>
      </c>
      <c r="AO84" s="187">
        <v>1276.164657297664</v>
      </c>
    </row>
    <row r="85" spans="27:44">
      <c r="AA85" s="100"/>
      <c r="AB85" s="234">
        <v>45627</v>
      </c>
      <c r="AC85" s="257">
        <v>2093.8000000000002</v>
      </c>
      <c r="AD85" s="257">
        <v>1816.35</v>
      </c>
      <c r="AE85" s="257">
        <v>1292.57</v>
      </c>
      <c r="AF85" s="257">
        <v>1031.54</v>
      </c>
      <c r="AG85" s="257">
        <v>900.39</v>
      </c>
      <c r="AH85" s="257">
        <v>1994.75</v>
      </c>
      <c r="AI85" s="257">
        <v>1705.67</v>
      </c>
      <c r="AJ85" s="257">
        <v>1945.36</v>
      </c>
      <c r="AK85" s="257">
        <v>1743.57</v>
      </c>
      <c r="AL85" s="257">
        <v>1114.45</v>
      </c>
      <c r="AM85" s="257">
        <v>1469.96</v>
      </c>
      <c r="AN85" s="257">
        <v>1262.31</v>
      </c>
      <c r="AO85" s="257">
        <v>1384.69</v>
      </c>
    </row>
    <row r="86" spans="27:44">
      <c r="AA86" s="235">
        <v>2025</v>
      </c>
      <c r="AB86" s="234">
        <v>45658</v>
      </c>
      <c r="AC86" s="398">
        <v>2028.9958980939043</v>
      </c>
      <c r="AD86" s="398">
        <v>1798.519696046855</v>
      </c>
      <c r="AE86" s="398">
        <v>1323.2066765112595</v>
      </c>
      <c r="AF86" s="398">
        <v>1046.1954514484312</v>
      </c>
      <c r="AG86" s="398">
        <v>902.45685659827825</v>
      </c>
      <c r="AH86" s="398">
        <v>1939.838295803637</v>
      </c>
      <c r="AI86" s="398">
        <v>1669.8818789774632</v>
      </c>
      <c r="AJ86" s="398">
        <v>1903.1719804278091</v>
      </c>
      <c r="AK86" s="398">
        <v>1687.6387247376056</v>
      </c>
      <c r="AL86" s="398">
        <v>1066.3623117004063</v>
      </c>
      <c r="AM86" s="398">
        <v>1438.74464592762</v>
      </c>
      <c r="AN86" s="398">
        <v>1254.0537002841661</v>
      </c>
      <c r="AO86" s="398">
        <v>1322.4560032221034</v>
      </c>
    </row>
    <row r="87" spans="27:44">
      <c r="AA87" s="97"/>
      <c r="AB87" s="234">
        <v>45689</v>
      </c>
      <c r="AC87" s="398">
        <v>2132.6131359098426</v>
      </c>
      <c r="AD87" s="398">
        <v>1855.3061812014128</v>
      </c>
      <c r="AE87" s="398">
        <v>1306.2699099238218</v>
      </c>
      <c r="AF87" s="398">
        <v>1055.2720451629248</v>
      </c>
      <c r="AG87" s="398">
        <v>909.18104604981693</v>
      </c>
      <c r="AH87" s="398">
        <v>2051.2391500936997</v>
      </c>
      <c r="AI87" s="398">
        <v>1634.7083224851881</v>
      </c>
      <c r="AJ87" s="398">
        <v>1968.0782733316457</v>
      </c>
      <c r="AK87" s="398">
        <v>1743.8789266429699</v>
      </c>
      <c r="AL87" s="398">
        <v>1089.3787016287629</v>
      </c>
      <c r="AM87" s="398">
        <v>1424.7933555244083</v>
      </c>
      <c r="AN87" s="398">
        <v>1262.135940264154</v>
      </c>
      <c r="AO87" s="398">
        <v>1417.260179954967</v>
      </c>
    </row>
    <row r="88" spans="27:44">
      <c r="AA88" s="97"/>
      <c r="AB88" s="234">
        <v>45717</v>
      </c>
      <c r="AC88" s="398">
        <v>2150.0042392477253</v>
      </c>
      <c r="AD88" s="398">
        <v>1924.7587987130562</v>
      </c>
      <c r="AE88" s="398">
        <v>1312.6195279173103</v>
      </c>
      <c r="AF88" s="398">
        <v>1068.7825273210883</v>
      </c>
      <c r="AG88" s="398">
        <v>904.32121497446644</v>
      </c>
      <c r="AH88" s="398">
        <v>2025.2030676943502</v>
      </c>
      <c r="AI88" s="398">
        <v>1705.9331803969567</v>
      </c>
      <c r="AJ88" s="398">
        <v>2043.6112037694395</v>
      </c>
      <c r="AK88" s="398">
        <v>1816.6169615846159</v>
      </c>
      <c r="AL88" s="398">
        <v>1109.5471158755111</v>
      </c>
      <c r="AM88" s="398">
        <v>1468.877784532566</v>
      </c>
      <c r="AN88" s="398">
        <v>1247.506990721356</v>
      </c>
      <c r="AO88" s="398">
        <v>1328.7787641299562</v>
      </c>
    </row>
    <row r="89" spans="27:44">
      <c r="AA89" s="97"/>
      <c r="AB89" s="234">
        <v>45748</v>
      </c>
      <c r="AC89" s="398">
        <v>2224.076876311779</v>
      </c>
      <c r="AD89" s="398">
        <v>1987.273299537293</v>
      </c>
      <c r="AE89" s="398">
        <v>1306.8667971467632</v>
      </c>
      <c r="AF89" s="398">
        <v>1107.1455081314341</v>
      </c>
      <c r="AG89" s="398">
        <v>852.31402527115438</v>
      </c>
      <c r="AH89" s="398">
        <v>2068.5112542532929</v>
      </c>
      <c r="AI89" s="398">
        <v>1747.1738999245833</v>
      </c>
      <c r="AJ89" s="398">
        <v>2087.3097094756613</v>
      </c>
      <c r="AK89" s="398">
        <v>1882.1911152806188</v>
      </c>
      <c r="AL89" s="398">
        <v>1083.1334330607619</v>
      </c>
      <c r="AM89" s="398">
        <v>1480.4028352605972</v>
      </c>
      <c r="AN89" s="398">
        <v>1297.691863513202</v>
      </c>
      <c r="AO89" s="398">
        <v>1468.3415132732491</v>
      </c>
    </row>
    <row r="90" spans="27:44">
      <c r="AA90" s="97"/>
      <c r="AB90" s="234">
        <v>45778</v>
      </c>
      <c r="AC90" s="398">
        <v>2286.5210506948624</v>
      </c>
      <c r="AD90" s="398">
        <v>1997.456165258983</v>
      </c>
      <c r="AE90" s="398">
        <v>1331.0347316749951</v>
      </c>
      <c r="AF90" s="398">
        <v>1139.5668551828223</v>
      </c>
      <c r="AG90" s="398">
        <v>863.56548663246178</v>
      </c>
      <c r="AH90" s="398">
        <v>2106.6726647756777</v>
      </c>
      <c r="AI90" s="398">
        <v>1818.6747908633836</v>
      </c>
      <c r="AJ90" s="398">
        <v>2089.9073076903956</v>
      </c>
      <c r="AK90" s="398">
        <v>1893.9387248617525</v>
      </c>
      <c r="AL90" s="398">
        <v>1097.6398283945359</v>
      </c>
      <c r="AM90" s="398">
        <v>1548.9409492272719</v>
      </c>
      <c r="AN90" s="398">
        <v>1363.649535816025</v>
      </c>
      <c r="AO90" s="398">
        <v>1546.3556704963848</v>
      </c>
    </row>
    <row r="91" spans="27:44">
      <c r="AA91" s="97"/>
      <c r="AB91" s="234">
        <v>45809</v>
      </c>
      <c r="AC91" s="398">
        <v>2335.9479194047231</v>
      </c>
      <c r="AD91" s="398">
        <v>2082.9920889996993</v>
      </c>
      <c r="AE91" s="398">
        <v>1435.8397467422021</v>
      </c>
      <c r="AF91" s="398">
        <v>1252.1839689638548</v>
      </c>
      <c r="AG91" s="398">
        <v>978.68587071729701</v>
      </c>
      <c r="AH91" s="398">
        <v>2203.6995092303896</v>
      </c>
      <c r="AI91" s="398">
        <v>1895.5766351941377</v>
      </c>
      <c r="AJ91" s="398">
        <v>2154.4025056109567</v>
      </c>
      <c r="AK91" s="398">
        <v>1973.9368306282477</v>
      </c>
      <c r="AL91" s="398">
        <v>1157.7149493080658</v>
      </c>
      <c r="AM91" s="398">
        <v>1692.7906023519411</v>
      </c>
      <c r="AN91" s="398">
        <v>1456.1266804698314</v>
      </c>
      <c r="AO91" s="398">
        <v>1608.1667875268276</v>
      </c>
    </row>
    <row r="92" spans="27:44">
      <c r="AA92" s="97"/>
      <c r="AB92" s="234">
        <v>45839</v>
      </c>
      <c r="AC92" s="398">
        <v>2510.44</v>
      </c>
      <c r="AD92" s="398">
        <v>2342.56</v>
      </c>
      <c r="AE92" s="398">
        <v>1682.01</v>
      </c>
      <c r="AF92" s="398">
        <v>1398.72</v>
      </c>
      <c r="AG92" s="398">
        <v>1160.29</v>
      </c>
      <c r="AH92" s="398">
        <v>2401.38</v>
      </c>
      <c r="AI92" s="398">
        <v>2069.67</v>
      </c>
      <c r="AJ92" s="398">
        <v>2416.62</v>
      </c>
      <c r="AK92" s="398">
        <v>2230</v>
      </c>
      <c r="AL92" s="398">
        <v>1210.52</v>
      </c>
      <c r="AM92" s="398">
        <v>1942.86</v>
      </c>
      <c r="AN92" s="398">
        <v>1618.86</v>
      </c>
      <c r="AO92" s="398">
        <v>1726.02</v>
      </c>
    </row>
    <row r="93" spans="27:44">
      <c r="AA93" s="97"/>
      <c r="AB93" s="234">
        <v>45870</v>
      </c>
      <c r="AC93" s="542">
        <v>2667.53</v>
      </c>
      <c r="AD93" s="542">
        <v>2541.42</v>
      </c>
      <c r="AE93" s="542">
        <v>1741.65</v>
      </c>
      <c r="AF93" s="542">
        <v>1458.08</v>
      </c>
      <c r="AG93" s="542">
        <v>1105.27</v>
      </c>
      <c r="AH93" s="542">
        <v>2531.6</v>
      </c>
      <c r="AI93" s="542">
        <v>2289.9699999999998</v>
      </c>
      <c r="AJ93" s="542">
        <v>2716.33</v>
      </c>
      <c r="AK93" s="542">
        <v>2514.69</v>
      </c>
      <c r="AL93" s="542">
        <v>1272.95</v>
      </c>
      <c r="AM93" s="542">
        <v>2105.5</v>
      </c>
      <c r="AN93" s="542">
        <v>1701.03</v>
      </c>
      <c r="AO93" s="542">
        <v>1775.02</v>
      </c>
    </row>
    <row r="94" spans="27:44">
      <c r="AA94" s="97"/>
      <c r="AB94" s="234">
        <v>45901</v>
      </c>
      <c r="AC94" s="542">
        <v>2791.2850131754685</v>
      </c>
      <c r="AD94" s="542">
        <v>2611.3740892016435</v>
      </c>
      <c r="AE94" s="542">
        <v>1905.4311054968969</v>
      </c>
      <c r="AF94" s="542">
        <v>1539.1242461279212</v>
      </c>
      <c r="AG94" s="542">
        <v>1255.0789656469603</v>
      </c>
      <c r="AH94" s="542">
        <v>2658.5016178857863</v>
      </c>
      <c r="AI94" s="542">
        <v>2350.5257076056541</v>
      </c>
      <c r="AJ94" s="542">
        <v>2898.442414805173</v>
      </c>
      <c r="AK94" s="542">
        <v>2637.1828016557129</v>
      </c>
      <c r="AL94" s="542">
        <v>1303.1058716510086</v>
      </c>
      <c r="AM94" s="542">
        <v>2229.9627908832022</v>
      </c>
      <c r="AN94" s="542">
        <v>1935.4092590832784</v>
      </c>
      <c r="AO94" s="542">
        <v>1693.9086799818608</v>
      </c>
      <c r="AP94" s="12"/>
      <c r="AQ94" s="12"/>
      <c r="AR94" s="12"/>
    </row>
    <row r="95" spans="27:44">
      <c r="AA95" s="97"/>
      <c r="AB95" s="234">
        <v>45931</v>
      </c>
      <c r="AC95" s="542">
        <v>2839.5343642959515</v>
      </c>
      <c r="AD95" s="542">
        <v>2725.6939991781551</v>
      </c>
      <c r="AE95" s="542">
        <v>1868.2003537207174</v>
      </c>
      <c r="AF95" s="542">
        <v>1623.8287519140877</v>
      </c>
      <c r="AG95" s="542">
        <v>1330.0428913760327</v>
      </c>
      <c r="AH95" s="542">
        <v>2673.1664689844883</v>
      </c>
      <c r="AI95" s="542">
        <v>2483.1225330868124</v>
      </c>
      <c r="AJ95" s="542">
        <v>3035.2037449860995</v>
      </c>
      <c r="AK95" s="542">
        <v>2841.9072233029246</v>
      </c>
      <c r="AL95" s="542">
        <v>1325.677743250553</v>
      </c>
      <c r="AM95" s="542">
        <v>2359.9780103702419</v>
      </c>
      <c r="AN95" s="542">
        <v>1899.5285616872948</v>
      </c>
      <c r="AO95" s="542">
        <v>1579.9227297340112</v>
      </c>
      <c r="AP95" s="12"/>
      <c r="AQ95" s="12"/>
      <c r="AR95" s="12"/>
    </row>
    <row r="96" spans="27:44">
      <c r="AA96" s="97"/>
      <c r="AB96" s="234">
        <v>45962</v>
      </c>
      <c r="AC96" s="542">
        <v>2411.2300850145552</v>
      </c>
      <c r="AD96" s="542">
        <v>2171.7660852799731</v>
      </c>
      <c r="AE96" s="542">
        <v>1518.2026086792282</v>
      </c>
      <c r="AF96" s="542">
        <v>1270.4487864971229</v>
      </c>
      <c r="AG96" s="542">
        <v>1048.8678524639886</v>
      </c>
      <c r="AH96" s="542">
        <v>2279.80429104307</v>
      </c>
      <c r="AI96" s="542">
        <v>1971.3775088924681</v>
      </c>
      <c r="AJ96" s="542">
        <v>2362.7771068623179</v>
      </c>
      <c r="AK96" s="542">
        <v>2171.2696083509081</v>
      </c>
      <c r="AL96" s="542">
        <v>1178.4033004596877</v>
      </c>
      <c r="AM96" s="542">
        <v>1776.0547161314682</v>
      </c>
      <c r="AN96" s="542">
        <v>1542.9648025466627</v>
      </c>
      <c r="AO96" s="542">
        <v>1567.8602325295558</v>
      </c>
    </row>
    <row r="97" spans="27:43">
      <c r="AA97" s="100"/>
      <c r="AB97" s="234">
        <v>45992</v>
      </c>
      <c r="AC97" s="542">
        <v>2424.871348191883</v>
      </c>
      <c r="AD97" s="542">
        <v>2185.8999503732584</v>
      </c>
      <c r="AE97" s="542">
        <v>1533.8222537208264</v>
      </c>
      <c r="AF97" s="542">
        <v>1278.3773364755921</v>
      </c>
      <c r="AG97" s="542">
        <v>1065.0047203537881</v>
      </c>
      <c r="AH97" s="542">
        <v>2288.3822351629547</v>
      </c>
      <c r="AI97" s="542">
        <v>1987.5099159073284</v>
      </c>
      <c r="AJ97" s="542">
        <v>2375.2573738454762</v>
      </c>
      <c r="AK97" s="542">
        <v>2180.0196009515166</v>
      </c>
      <c r="AL97" s="542">
        <v>1181.8964763857912</v>
      </c>
      <c r="AM97" s="542">
        <v>1800.6794859707713</v>
      </c>
      <c r="AN97" s="542">
        <v>1550.4179149136237</v>
      </c>
      <c r="AO97" s="542">
        <v>1558.116179103414</v>
      </c>
    </row>
    <row r="98" spans="27:43">
      <c r="AA98" s="759">
        <v>2026</v>
      </c>
      <c r="AB98" s="234">
        <v>46023</v>
      </c>
      <c r="AC98" s="542">
        <v>2486.186430656966</v>
      </c>
      <c r="AD98" s="542">
        <v>2343.4281904687678</v>
      </c>
      <c r="AE98" s="542">
        <v>1675.6619158452722</v>
      </c>
      <c r="AF98" s="542">
        <v>1393.2595675503171</v>
      </c>
      <c r="AG98" s="542">
        <v>1184.3760435323447</v>
      </c>
      <c r="AH98" s="542">
        <v>2380.3830999567003</v>
      </c>
      <c r="AI98" s="542">
        <v>2209.6363299733302</v>
      </c>
      <c r="AJ98" s="542">
        <v>2538.3391132394017</v>
      </c>
      <c r="AK98" s="542">
        <v>2285.1282037690858</v>
      </c>
      <c r="AL98" s="542">
        <v>1239.6347406560028</v>
      </c>
      <c r="AM98" s="542">
        <v>1969.1949753138329</v>
      </c>
      <c r="AN98" s="542">
        <v>1585.0854395471563</v>
      </c>
      <c r="AO98" s="542">
        <v>1373.5492770646308</v>
      </c>
    </row>
    <row r="99" spans="27:43">
      <c r="AA99" s="760"/>
      <c r="AB99" s="234">
        <v>46054</v>
      </c>
      <c r="AC99" s="542"/>
      <c r="AD99" s="542"/>
      <c r="AE99" s="542"/>
      <c r="AF99" s="542"/>
      <c r="AG99" s="542"/>
      <c r="AH99" s="542"/>
      <c r="AI99" s="542"/>
      <c r="AJ99" s="542"/>
      <c r="AK99" s="542"/>
      <c r="AL99" s="542"/>
      <c r="AM99" s="542"/>
      <c r="AN99" s="542"/>
      <c r="AO99" s="542"/>
      <c r="AP99" s="372"/>
      <c r="AQ99" s="372"/>
    </row>
    <row r="100" spans="27:43">
      <c r="AA100" s="760"/>
      <c r="AB100" s="234">
        <v>46082</v>
      </c>
      <c r="AC100" s="542"/>
      <c r="AD100" s="542"/>
      <c r="AE100" s="542"/>
      <c r="AF100" s="542"/>
      <c r="AG100" s="542"/>
      <c r="AH100" s="542"/>
      <c r="AI100" s="542"/>
      <c r="AJ100" s="542"/>
      <c r="AK100" s="542"/>
      <c r="AL100" s="542"/>
      <c r="AM100" s="542"/>
      <c r="AN100" s="542"/>
      <c r="AO100" s="542"/>
    </row>
    <row r="101" spans="27:43">
      <c r="AA101" s="760"/>
      <c r="AB101" s="234">
        <v>46113</v>
      </c>
      <c r="AC101" s="542"/>
      <c r="AD101" s="542"/>
      <c r="AE101" s="542"/>
      <c r="AF101" s="542"/>
      <c r="AG101" s="542"/>
      <c r="AH101" s="542"/>
      <c r="AI101" s="542"/>
      <c r="AJ101" s="542"/>
      <c r="AK101" s="542"/>
      <c r="AL101" s="542"/>
      <c r="AM101" s="542"/>
      <c r="AN101" s="542"/>
      <c r="AO101" s="542"/>
    </row>
    <row r="102" spans="27:43">
      <c r="AA102" s="760"/>
      <c r="AB102" s="234">
        <v>46143</v>
      </c>
      <c r="AC102" s="542"/>
      <c r="AD102" s="542"/>
      <c r="AE102" s="542"/>
      <c r="AF102" s="542"/>
      <c r="AG102" s="542"/>
      <c r="AH102" s="542"/>
      <c r="AI102" s="542"/>
      <c r="AJ102" s="542"/>
      <c r="AK102" s="542"/>
      <c r="AL102" s="542"/>
      <c r="AM102" s="542"/>
      <c r="AN102" s="542"/>
      <c r="AO102" s="542"/>
    </row>
    <row r="103" spans="27:43">
      <c r="AA103" s="761"/>
      <c r="AB103" s="762">
        <v>46174</v>
      </c>
      <c r="AC103" s="542"/>
      <c r="AD103" s="542"/>
      <c r="AE103" s="542"/>
      <c r="AF103" s="542"/>
      <c r="AG103" s="542"/>
      <c r="AH103" s="542"/>
      <c r="AI103" s="542"/>
      <c r="AJ103" s="542"/>
      <c r="AK103" s="542"/>
      <c r="AL103" s="542"/>
      <c r="AM103" s="542"/>
      <c r="AN103" s="542"/>
      <c r="AO103" s="542"/>
    </row>
    <row r="104" spans="27:43">
      <c r="AA104" s="136"/>
      <c r="AB104" s="758"/>
      <c r="AC104" s="542"/>
      <c r="AD104" s="542"/>
      <c r="AE104" s="542"/>
      <c r="AF104" s="542"/>
      <c r="AG104" s="542"/>
      <c r="AH104" s="542"/>
      <c r="AI104" s="542"/>
      <c r="AJ104" s="542"/>
      <c r="AK104" s="542"/>
      <c r="AL104" s="542"/>
      <c r="AM104" s="542"/>
      <c r="AN104" s="542"/>
      <c r="AO104" s="542"/>
    </row>
    <row r="105" spans="27:43">
      <c r="AA105" s="136"/>
      <c r="AB105" s="758"/>
      <c r="AC105" s="542"/>
      <c r="AD105" s="542"/>
      <c r="AE105" s="542"/>
      <c r="AF105" s="542"/>
      <c r="AG105" s="542"/>
      <c r="AH105" s="542"/>
      <c r="AI105" s="542"/>
      <c r="AJ105" s="542"/>
      <c r="AK105" s="542"/>
      <c r="AL105" s="542"/>
      <c r="AM105" s="542"/>
      <c r="AN105" s="542"/>
      <c r="AO105" s="542"/>
    </row>
    <row r="107" spans="27:43">
      <c r="AC107" s="372">
        <f t="shared" ref="AC107:AK107" si="0">((AVERAGE(AC92))/(AVERAGE(AC91)))-1</f>
        <v>7.4698617698524483E-2</v>
      </c>
      <c r="AD107" s="372">
        <f t="shared" si="0"/>
        <v>0.12461300855201585</v>
      </c>
      <c r="AE107" s="372">
        <f t="shared" si="0"/>
        <v>0.17144688591908475</v>
      </c>
      <c r="AF107" s="372">
        <f t="shared" si="0"/>
        <v>0.1170243627678762</v>
      </c>
      <c r="AG107" s="372">
        <f t="shared" si="0"/>
        <v>0.18555916123485261</v>
      </c>
      <c r="AH107" s="372">
        <f t="shared" si="0"/>
        <v>8.970392285409523E-2</v>
      </c>
      <c r="AI107" s="372">
        <f t="shared" si="0"/>
        <v>9.1841902655670049E-2</v>
      </c>
      <c r="AJ107" s="372">
        <f t="shared" si="0"/>
        <v>0.12171239761656438</v>
      </c>
      <c r="AK107" s="372">
        <f t="shared" si="0"/>
        <v>0.12972206881121662</v>
      </c>
      <c r="AL107" s="372"/>
      <c r="AM107" s="372"/>
      <c r="AN107" s="372"/>
      <c r="AO107" s="372"/>
    </row>
    <row r="108" spans="27:43">
      <c r="AC108" s="233" t="s">
        <v>283</v>
      </c>
      <c r="AD108" s="233" t="s">
        <v>284</v>
      </c>
      <c r="AE108" s="233" t="s">
        <v>285</v>
      </c>
      <c r="AF108" s="233" t="s">
        <v>286</v>
      </c>
      <c r="AG108" s="233" t="s">
        <v>287</v>
      </c>
      <c r="AH108" s="233" t="s">
        <v>288</v>
      </c>
      <c r="AI108" s="233" t="s">
        <v>289</v>
      </c>
      <c r="AJ108" s="233" t="s">
        <v>205</v>
      </c>
      <c r="AK108" s="233" t="s">
        <v>290</v>
      </c>
      <c r="AL108" s="233" t="s">
        <v>291</v>
      </c>
      <c r="AM108" s="233" t="s">
        <v>204</v>
      </c>
      <c r="AN108" s="233" t="s">
        <v>103</v>
      </c>
      <c r="AO108" s="233" t="s">
        <v>292</v>
      </c>
    </row>
    <row r="109" spans="27:43">
      <c r="AB109" s="74">
        <v>2022</v>
      </c>
      <c r="AC109" s="398">
        <f t="shared" ref="AC109:AK109" si="1">AVERAGE(AC50:AC61)</f>
        <v>1998.8317339631128</v>
      </c>
      <c r="AD109" s="398">
        <f t="shared" si="1"/>
        <v>1849.1768626978346</v>
      </c>
      <c r="AE109" s="398">
        <f t="shared" si="1"/>
        <v>1358.7345807190272</v>
      </c>
      <c r="AF109" s="398">
        <f t="shared" si="1"/>
        <v>1073.4680502326555</v>
      </c>
      <c r="AG109" s="398">
        <f t="shared" si="1"/>
        <v>818.58879884325461</v>
      </c>
      <c r="AH109" s="398">
        <f t="shared" si="1"/>
        <v>1866.5412488538066</v>
      </c>
      <c r="AI109" s="398">
        <f t="shared" si="1"/>
        <v>1641.9476486002293</v>
      </c>
      <c r="AJ109" s="398">
        <f t="shared" si="1"/>
        <v>1952.6702775240644</v>
      </c>
      <c r="AK109" s="398">
        <f t="shared" si="1"/>
        <v>1751.8896457640515</v>
      </c>
      <c r="AL109" s="398">
        <f>AVERAGE(AC109:AK109)</f>
        <v>1590.2054274664486</v>
      </c>
      <c r="AM109" s="398"/>
      <c r="AN109" s="398"/>
    </row>
    <row r="110" spans="27:43">
      <c r="AB110" s="74">
        <v>2023</v>
      </c>
      <c r="AC110" s="398">
        <f t="shared" ref="AC110:AK110" si="2">AVERAGE(AC62:AC73)</f>
        <v>1857.7865575909657</v>
      </c>
      <c r="AD110" s="398">
        <f t="shared" si="2"/>
        <v>1620.2986589826687</v>
      </c>
      <c r="AE110" s="398">
        <f t="shared" si="2"/>
        <v>1153.0289093856063</v>
      </c>
      <c r="AF110" s="398">
        <f t="shared" si="2"/>
        <v>888.69726244177753</v>
      </c>
      <c r="AG110" s="398">
        <f t="shared" si="2"/>
        <v>690.88649941130086</v>
      </c>
      <c r="AH110" s="398">
        <f t="shared" si="2"/>
        <v>1703.8126295750853</v>
      </c>
      <c r="AI110" s="398">
        <f t="shared" si="2"/>
        <v>1426.8303014185569</v>
      </c>
      <c r="AJ110" s="398">
        <f t="shared" si="2"/>
        <v>1707.2806014166251</v>
      </c>
      <c r="AK110" s="398">
        <f t="shared" si="2"/>
        <v>1511.2866048622061</v>
      </c>
      <c r="AL110" s="398">
        <f t="shared" ref="AL110:AL111" si="3">AVERAGE(AC110:AK110)</f>
        <v>1395.5453361205325</v>
      </c>
      <c r="AM110" s="398"/>
      <c r="AN110" s="398"/>
    </row>
    <row r="111" spans="27:43">
      <c r="AB111" s="74">
        <v>2024</v>
      </c>
      <c r="AC111" s="398">
        <f>AVERAGE(AC74:AC85)</f>
        <v>1963.436308063531</v>
      </c>
      <c r="AD111" s="398">
        <f t="shared" ref="AD111:AK111" si="4">AVERAGE(AD74:AD85)</f>
        <v>1726.4101866330172</v>
      </c>
      <c r="AE111" s="398">
        <f t="shared" si="4"/>
        <v>1181.8658207499122</v>
      </c>
      <c r="AF111" s="398">
        <f t="shared" si="4"/>
        <v>922.91024572620574</v>
      </c>
      <c r="AG111" s="398">
        <f t="shared" si="4"/>
        <v>758.02861655747893</v>
      </c>
      <c r="AH111" s="398">
        <f t="shared" si="4"/>
        <v>1822.0720722368085</v>
      </c>
      <c r="AI111" s="398">
        <f t="shared" si="4"/>
        <v>1543.9845934945199</v>
      </c>
      <c r="AJ111" s="398">
        <f t="shared" si="4"/>
        <v>1814.5873906099362</v>
      </c>
      <c r="AK111" s="398">
        <f t="shared" si="4"/>
        <v>1606.6087689995059</v>
      </c>
      <c r="AL111" s="398">
        <f t="shared" si="3"/>
        <v>1482.2115558967685</v>
      </c>
      <c r="AM111" s="398"/>
      <c r="AN111" s="398"/>
    </row>
    <row r="142" spans="1:13" s="74" customFormat="1" ht="12">
      <c r="A142" s="279"/>
      <c r="B142" s="279"/>
      <c r="C142" s="279"/>
      <c r="D142" s="279"/>
      <c r="E142" s="279"/>
      <c r="F142" s="279"/>
      <c r="G142" s="279"/>
      <c r="H142" s="279"/>
      <c r="I142" s="279"/>
      <c r="J142" s="279"/>
      <c r="K142" s="279"/>
      <c r="L142" s="279"/>
      <c r="M142" s="279"/>
    </row>
    <row r="152" spans="1:13" s="74" customFormat="1" ht="12">
      <c r="A152" s="279"/>
      <c r="B152" s="279"/>
      <c r="C152" s="279"/>
      <c r="D152" s="279"/>
      <c r="E152" s="279"/>
      <c r="F152" s="279"/>
      <c r="G152" s="279"/>
      <c r="H152" s="279"/>
      <c r="I152" s="279"/>
      <c r="J152" s="279"/>
      <c r="K152" s="279"/>
      <c r="L152" s="279"/>
      <c r="M152" s="279"/>
    </row>
  </sheetData>
  <mergeCells count="7">
    <mergeCell ref="AQ73:BB73"/>
    <mergeCell ref="BD79:BG79"/>
    <mergeCell ref="AR6:AZ6"/>
    <mergeCell ref="AR7:AZ7"/>
    <mergeCell ref="BD59:BG59"/>
    <mergeCell ref="AQ61:BB61"/>
    <mergeCell ref="AQ70:BB70"/>
  </mergeCells>
  <printOptions horizontalCentered="1" verticalCentered="1"/>
  <pageMargins left="0.25" right="0.25" top="0.75" bottom="0.75" header="0.3" footer="0.3"/>
  <pageSetup scale="99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D38"/>
  <sheetViews>
    <sheetView view="pageBreakPreview" topLeftCell="A2" zoomScale="80" zoomScaleNormal="100" zoomScaleSheetLayoutView="80" workbookViewId="0">
      <selection activeCell="D45" sqref="D45"/>
    </sheetView>
  </sheetViews>
  <sheetFormatPr baseColWidth="10" defaultColWidth="11.42578125" defaultRowHeight="12.75"/>
  <cols>
    <col min="1" max="1" width="108.42578125" style="16" customWidth="1"/>
    <col min="2" max="16384" width="11.42578125" style="12"/>
  </cols>
  <sheetData>
    <row r="1" spans="1:1" ht="12.75" customHeight="1"/>
    <row r="2" spans="1:1" ht="12.75" customHeight="1"/>
    <row r="3" spans="1:1" ht="12.75" customHeight="1"/>
    <row r="4" spans="1:1" ht="12.75" customHeight="1">
      <c r="A4" s="23"/>
    </row>
    <row r="5" spans="1:1" ht="12.75" customHeight="1"/>
    <row r="6" spans="1:1" ht="12.75" customHeight="1"/>
    <row r="7" spans="1:1" ht="12.75" customHeight="1"/>
    <row r="8" spans="1:1" ht="12.75" customHeight="1"/>
    <row r="9" spans="1:1" ht="12.75" customHeight="1"/>
    <row r="10" spans="1:1" ht="12.75" customHeight="1"/>
    <row r="11" spans="1:1" ht="12.75" customHeight="1"/>
    <row r="12" spans="1:1" ht="12.75" customHeight="1"/>
    <row r="13" spans="1:1" ht="12.75" customHeight="1"/>
    <row r="14" spans="1:1" ht="12.75" customHeight="1"/>
    <row r="15" spans="1:1" ht="12.75" customHeight="1"/>
    <row r="16" spans="1:1" ht="12.75" customHeight="1"/>
    <row r="17" spans="2:2" ht="12.75" customHeight="1"/>
    <row r="18" spans="2:2" ht="12.75" customHeight="1"/>
    <row r="19" spans="2:2" ht="12.75" customHeight="1"/>
    <row r="20" spans="2:2" ht="12.75" customHeight="1"/>
    <row r="21" spans="2:2" ht="12.75" customHeight="1">
      <c r="B21" s="112"/>
    </row>
    <row r="22" spans="2:2" ht="12.75" customHeight="1"/>
    <row r="23" spans="2:2" ht="12.75" customHeight="1"/>
    <row r="24" spans="2:2" ht="12.75" customHeight="1"/>
    <row r="25" spans="2:2" ht="12.75" customHeight="1"/>
    <row r="26" spans="2:2" ht="12.75" customHeight="1"/>
    <row r="27" spans="2:2" ht="12.75" customHeight="1"/>
    <row r="28" spans="2:2" ht="12.75" customHeight="1"/>
    <row r="29" spans="2:2" ht="12.75" customHeight="1"/>
    <row r="30" spans="2:2" ht="12.75" customHeight="1"/>
    <row r="31" spans="2:2" ht="12.75" customHeight="1"/>
    <row r="32" spans="2:2" ht="12.75" customHeight="1"/>
    <row r="33" spans="1:4" ht="12.75" customHeight="1"/>
    <row r="34" spans="1:4" ht="12.75" customHeight="1">
      <c r="A34" s="49"/>
    </row>
    <row r="38" spans="1:4">
      <c r="D38" s="111"/>
    </row>
  </sheetData>
  <printOptions horizontalCentered="1" verticalCentered="1"/>
  <pageMargins left="0.25" right="0.25" top="0.75" bottom="0.75" header="0.3" footer="0.3"/>
  <pageSetup scale="86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6">
    <tabColor rgb="FF00B0F0"/>
    <pageSetUpPr fitToPage="1"/>
  </sheetPr>
  <dimension ref="A1:V38"/>
  <sheetViews>
    <sheetView view="pageBreakPreview" zoomScale="80" zoomScaleNormal="100" zoomScaleSheetLayoutView="80" zoomScalePageLayoutView="72" workbookViewId="0">
      <selection activeCell="D23" sqref="D23"/>
    </sheetView>
  </sheetViews>
  <sheetFormatPr baseColWidth="10" defaultColWidth="11.42578125" defaultRowHeight="12.75"/>
  <cols>
    <col min="1" max="1" width="22" style="2" customWidth="1"/>
    <col min="2" max="4" width="11.42578125" style="2" customWidth="1"/>
    <col min="5" max="5" width="13.28515625" style="2" customWidth="1"/>
    <col min="6" max="8" width="11.42578125" style="2" customWidth="1"/>
    <col min="9" max="9" width="13.7109375" style="2" customWidth="1"/>
    <col min="10" max="10" width="13" style="2" customWidth="1"/>
    <col min="13" max="13" width="14.85546875" customWidth="1"/>
  </cols>
  <sheetData>
    <row r="1" spans="1:22" ht="15" customHeight="1">
      <c r="A1" s="937" t="s">
        <v>306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9"/>
    </row>
    <row r="2" spans="1:22" ht="15" customHeight="1">
      <c r="A2" s="940" t="s">
        <v>307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2"/>
    </row>
    <row r="3" spans="1:22" s="3" customFormat="1" ht="17.25" customHeight="1">
      <c r="A3" s="948" t="s">
        <v>308</v>
      </c>
      <c r="B3" s="946" t="s">
        <v>309</v>
      </c>
      <c r="C3" s="947"/>
      <c r="D3" s="947"/>
      <c r="E3" s="947"/>
      <c r="F3" s="946" t="s">
        <v>310</v>
      </c>
      <c r="G3" s="947"/>
      <c r="H3" s="947"/>
      <c r="I3" s="947"/>
      <c r="J3" s="947"/>
      <c r="K3" s="943" t="s">
        <v>311</v>
      </c>
      <c r="L3" s="944"/>
      <c r="M3" s="945"/>
    </row>
    <row r="4" spans="1:22" s="3" customFormat="1" ht="15" customHeight="1">
      <c r="A4" s="949"/>
      <c r="B4" s="951">
        <v>2025</v>
      </c>
      <c r="C4" s="952" t="s">
        <v>512</v>
      </c>
      <c r="D4" s="953"/>
      <c r="E4" s="954"/>
      <c r="F4" s="951">
        <f>B4</f>
        <v>2025</v>
      </c>
      <c r="G4" s="952" t="str">
        <f>C4</f>
        <v>Ene - ene</v>
      </c>
      <c r="H4" s="953"/>
      <c r="I4" s="953"/>
      <c r="J4" s="954"/>
      <c r="K4" s="955" t="str">
        <f>G4</f>
        <v>Ene - ene</v>
      </c>
      <c r="L4" s="955"/>
      <c r="M4" s="956"/>
    </row>
    <row r="5" spans="1:22" s="3" customFormat="1" ht="15" customHeight="1">
      <c r="A5" s="950"/>
      <c r="B5" s="947"/>
      <c r="C5" s="523">
        <v>2025</v>
      </c>
      <c r="D5" s="613">
        <v>2026</v>
      </c>
      <c r="E5" s="614" t="s">
        <v>533</v>
      </c>
      <c r="F5" s="947"/>
      <c r="G5" s="523">
        <f>C5</f>
        <v>2025</v>
      </c>
      <c r="H5" s="613">
        <f>D5</f>
        <v>2026</v>
      </c>
      <c r="I5" s="614" t="str">
        <f>E5</f>
        <v>Var. 26/25 (%)</v>
      </c>
      <c r="J5" s="614" t="s">
        <v>312</v>
      </c>
      <c r="K5" s="522">
        <f>C5</f>
        <v>2025</v>
      </c>
      <c r="L5" s="615">
        <f>D5</f>
        <v>2026</v>
      </c>
      <c r="M5" s="651" t="str">
        <f>E5</f>
        <v>Var. 26/25 (%)</v>
      </c>
      <c r="P5" s="472"/>
      <c r="Q5" s="472"/>
      <c r="R5" s="472"/>
      <c r="T5" s="472"/>
      <c r="U5" s="472"/>
      <c r="V5" s="472"/>
    </row>
    <row r="6" spans="1:22" s="3" customFormat="1" ht="15" customHeight="1">
      <c r="A6" s="591" t="s">
        <v>313</v>
      </c>
      <c r="B6" s="643">
        <v>30444.646944</v>
      </c>
      <c r="C6" s="643">
        <v>2439.1591600000002</v>
      </c>
      <c r="D6" s="643">
        <v>1794.8225199999999</v>
      </c>
      <c r="E6" s="616">
        <f>IFERROR(100*(D6-C6)/C6,"-")</f>
        <v>-26.416342589140438</v>
      </c>
      <c r="F6" s="645">
        <v>124214.88456000005</v>
      </c>
      <c r="G6" s="643">
        <v>9314.1241999999984</v>
      </c>
      <c r="H6" s="643">
        <v>7892.591300000001</v>
      </c>
      <c r="I6" s="616">
        <f>IFERROR(100*(H6-G6)/G6,"-")</f>
        <v>-15.262120941011263</v>
      </c>
      <c r="J6" s="617">
        <f>H6/$H$18*100</f>
        <v>50.958463011517438</v>
      </c>
      <c r="K6" s="424">
        <f>IFERROR((G6/C6)*1000,"-")</f>
        <v>3818.5799240751462</v>
      </c>
      <c r="L6" s="618">
        <f>IFERROR((H6/D6)*1000,"-")</f>
        <v>4397.4215901859761</v>
      </c>
      <c r="M6" s="652">
        <f>IFERROR(100*(L6-K6)/K6,"-")</f>
        <v>15.158558354674858</v>
      </c>
      <c r="P6" s="472"/>
      <c r="R6" s="472"/>
      <c r="T6" s="472"/>
      <c r="U6" s="472"/>
      <c r="V6" s="472"/>
    </row>
    <row r="7" spans="1:22" s="3" customFormat="1" ht="15" customHeight="1">
      <c r="A7" s="591" t="s">
        <v>314</v>
      </c>
      <c r="B7" s="644">
        <v>5179.2910600000014</v>
      </c>
      <c r="C7" s="644">
        <v>259.44479999999999</v>
      </c>
      <c r="D7" s="644">
        <v>607.24423999999999</v>
      </c>
      <c r="E7" s="616">
        <f t="shared" ref="E7:E18" si="0">IFERROR(100*(D7-C7)/C7,"-")</f>
        <v>134.05527495636838</v>
      </c>
      <c r="F7" s="656">
        <v>29178.674940000012</v>
      </c>
      <c r="G7" s="644">
        <v>1436.63626</v>
      </c>
      <c r="H7" s="644">
        <v>3825.4269000000004</v>
      </c>
      <c r="I7" s="616">
        <f t="shared" ref="I7:I18" si="1">IFERROR(100*(H7-G7)/G7,"-")</f>
        <v>166.27664959535409</v>
      </c>
      <c r="J7" s="617">
        <f t="shared" ref="J7:J18" si="2">H7/$H$18*100</f>
        <v>24.698843228701556</v>
      </c>
      <c r="K7" s="424">
        <f t="shared" ref="K7:K9" si="3">IFERROR((G7/C7)*1000,"-")</f>
        <v>5537.3484456038432</v>
      </c>
      <c r="L7" s="618">
        <f t="shared" ref="L7:L9" si="4">IFERROR((H7/D7)*1000,"-")</f>
        <v>6299.651191421759</v>
      </c>
      <c r="M7" s="652">
        <f t="shared" ref="M7:M9" si="5">IFERROR(100*(L7-K7)/K7,"-")</f>
        <v>13.766566314300045</v>
      </c>
      <c r="T7" s="472"/>
      <c r="V7" s="472"/>
    </row>
    <row r="8" spans="1:22" s="3" customFormat="1" ht="15" customHeight="1">
      <c r="A8" s="591" t="s">
        <v>315</v>
      </c>
      <c r="B8" s="644">
        <v>3971.1437999999998</v>
      </c>
      <c r="C8" s="644">
        <v>137.18879999999999</v>
      </c>
      <c r="D8" s="644">
        <v>364.74799999999999</v>
      </c>
      <c r="E8" s="616">
        <f t="shared" si="0"/>
        <v>165.8730158730159</v>
      </c>
      <c r="F8" s="656">
        <v>22303.560679999999</v>
      </c>
      <c r="G8" s="644">
        <v>606.75019999999995</v>
      </c>
      <c r="H8" s="644">
        <v>2388.0285800000001</v>
      </c>
      <c r="I8" s="616">
        <f t="shared" si="1"/>
        <v>293.57689210485637</v>
      </c>
      <c r="J8" s="617">
        <f t="shared" si="2"/>
        <v>15.418290576426594</v>
      </c>
      <c r="K8" s="424">
        <f t="shared" si="3"/>
        <v>4422.7385909053801</v>
      </c>
      <c r="L8" s="618">
        <f t="shared" si="4"/>
        <v>6547.0642196804374</v>
      </c>
      <c r="M8" s="652">
        <f t="shared" si="5"/>
        <v>48.031905687199703</v>
      </c>
      <c r="T8" s="472"/>
      <c r="U8" s="472"/>
      <c r="V8" s="472"/>
    </row>
    <row r="9" spans="1:22" s="3" customFormat="1" ht="15" customHeight="1">
      <c r="A9" s="591" t="s">
        <v>316</v>
      </c>
      <c r="B9" s="644">
        <v>628.41445999999996</v>
      </c>
      <c r="C9" s="644">
        <v>27.679539999999999</v>
      </c>
      <c r="D9" s="644">
        <v>0</v>
      </c>
      <c r="E9" s="616">
        <f t="shared" si="0"/>
        <v>-99.999999999999986</v>
      </c>
      <c r="F9" s="656">
        <v>10871.932560000007</v>
      </c>
      <c r="G9" s="644">
        <v>621.18520000000001</v>
      </c>
      <c r="H9" s="644">
        <v>0</v>
      </c>
      <c r="I9" s="616">
        <f t="shared" si="1"/>
        <v>-100</v>
      </c>
      <c r="J9" s="617">
        <f t="shared" si="2"/>
        <v>0</v>
      </c>
      <c r="K9" s="424">
        <f t="shared" si="3"/>
        <v>22442.034802601491</v>
      </c>
      <c r="L9" s="618" t="str">
        <f t="shared" si="4"/>
        <v>-</v>
      </c>
      <c r="M9" s="652" t="str">
        <f t="shared" si="5"/>
        <v>-</v>
      </c>
      <c r="T9" s="472"/>
      <c r="V9" s="472"/>
    </row>
    <row r="10" spans="1:22" s="3" customFormat="1" ht="15" customHeight="1">
      <c r="A10" s="591" t="s">
        <v>317</v>
      </c>
      <c r="B10" s="644">
        <v>2042.7500000000002</v>
      </c>
      <c r="C10" s="644">
        <v>90.406679999999994</v>
      </c>
      <c r="D10" s="644">
        <v>37.536279999999998</v>
      </c>
      <c r="E10" s="616">
        <f t="shared" si="0"/>
        <v>-58.480634395599978</v>
      </c>
      <c r="F10" s="656">
        <v>11707.756580000001</v>
      </c>
      <c r="G10" s="644">
        <v>581.42534000000001</v>
      </c>
      <c r="H10" s="644">
        <v>326.04343999999998</v>
      </c>
      <c r="I10" s="616">
        <f t="shared" si="1"/>
        <v>-43.923421019111416</v>
      </c>
      <c r="J10" s="617">
        <f t="shared" si="2"/>
        <v>2.1050972926202198</v>
      </c>
      <c r="K10" s="424">
        <f>IFERROR((G10/C10)*1000,"-")</f>
        <v>6431.2210115447224</v>
      </c>
      <c r="L10" s="618">
        <f>IFERROR((H10/D10)*1000,"-")</f>
        <v>8686.0882325046587</v>
      </c>
      <c r="M10" s="652">
        <f>IFERROR(100*(L10-K10)/K10,"-")</f>
        <v>35.061261569338249</v>
      </c>
    </row>
    <row r="11" spans="1:22" s="3" customFormat="1" ht="15" customHeight="1">
      <c r="A11" s="591" t="s">
        <v>318</v>
      </c>
      <c r="B11" s="644">
        <v>125.71989999999997</v>
      </c>
      <c r="C11" s="644">
        <v>0</v>
      </c>
      <c r="D11" s="644">
        <v>1.3648399999999998</v>
      </c>
      <c r="E11" s="616" t="str">
        <f t="shared" si="0"/>
        <v>-</v>
      </c>
      <c r="F11" s="656">
        <v>1855.4750399999996</v>
      </c>
      <c r="G11" s="644">
        <v>0</v>
      </c>
      <c r="H11" s="644">
        <v>36.732939999999999</v>
      </c>
      <c r="I11" s="616" t="str">
        <f t="shared" si="1"/>
        <v>-</v>
      </c>
      <c r="J11" s="617">
        <f t="shared" si="2"/>
        <v>0.23716598175991824</v>
      </c>
      <c r="K11" s="424" t="str">
        <f t="shared" ref="K11:L18" si="6">IFERROR((G11/C11)*1000,"-")</f>
        <v>-</v>
      </c>
      <c r="L11" s="618">
        <f t="shared" si="6"/>
        <v>26913.733477916827</v>
      </c>
      <c r="M11" s="652" t="str">
        <f>IFERROR(100*(L11-K11)/K11,"-")</f>
        <v>-</v>
      </c>
    </row>
    <row r="12" spans="1:22" s="3" customFormat="1" ht="15" customHeight="1">
      <c r="A12" s="591" t="s">
        <v>319</v>
      </c>
      <c r="B12" s="644">
        <v>59.595240000000018</v>
      </c>
      <c r="C12" s="644">
        <v>3.5270600000000001</v>
      </c>
      <c r="D12" s="644">
        <v>0</v>
      </c>
      <c r="E12" s="616">
        <f t="shared" si="0"/>
        <v>-100</v>
      </c>
      <c r="F12" s="656">
        <v>1737.0948399999995</v>
      </c>
      <c r="G12" s="644">
        <v>99.326239999999984</v>
      </c>
      <c r="H12" s="644">
        <v>0</v>
      </c>
      <c r="I12" s="616">
        <f t="shared" si="1"/>
        <v>-100</v>
      </c>
      <c r="J12" s="617">
        <f t="shared" si="2"/>
        <v>0</v>
      </c>
      <c r="K12" s="424">
        <f t="shared" si="6"/>
        <v>28161.199412541886</v>
      </c>
      <c r="L12" s="618" t="str">
        <f t="shared" si="6"/>
        <v>-</v>
      </c>
      <c r="M12" s="652" t="str">
        <f t="shared" ref="M12:M17" si="7">IFERROR(100*(L12-K12)/K12,"-")</f>
        <v>-</v>
      </c>
      <c r="S12" s="473"/>
    </row>
    <row r="13" spans="1:22" s="3" customFormat="1" ht="15" customHeight="1">
      <c r="A13" s="591" t="s">
        <v>320</v>
      </c>
      <c r="B13" s="644">
        <v>113.34510000000002</v>
      </c>
      <c r="C13" s="644">
        <v>0</v>
      </c>
      <c r="D13" s="644">
        <v>1.23098</v>
      </c>
      <c r="E13" s="616" t="str">
        <f t="shared" si="0"/>
        <v>-</v>
      </c>
      <c r="F13" s="656">
        <v>1535.2332600000002</v>
      </c>
      <c r="G13" s="644">
        <v>0</v>
      </c>
      <c r="H13" s="644">
        <v>25.150860000000002</v>
      </c>
      <c r="I13" s="616" t="str">
        <f t="shared" si="1"/>
        <v>-</v>
      </c>
      <c r="J13" s="617">
        <f t="shared" si="2"/>
        <v>0.16238635960002812</v>
      </c>
      <c r="K13" s="424" t="str">
        <f t="shared" si="6"/>
        <v>-</v>
      </c>
      <c r="L13" s="618">
        <f t="shared" si="6"/>
        <v>20431.574842808172</v>
      </c>
      <c r="M13" s="652" t="str">
        <f t="shared" si="7"/>
        <v>-</v>
      </c>
      <c r="T13" s="472"/>
    </row>
    <row r="14" spans="1:22" s="3" customFormat="1" ht="15" customHeight="1">
      <c r="A14" s="591" t="s">
        <v>321</v>
      </c>
      <c r="B14" s="644">
        <v>407.96189999999996</v>
      </c>
      <c r="C14" s="644">
        <v>49.705719999999999</v>
      </c>
      <c r="D14" s="644">
        <v>21.70628</v>
      </c>
      <c r="E14" s="616">
        <f t="shared" si="0"/>
        <v>-56.330418310005371</v>
      </c>
      <c r="F14" s="656">
        <v>1610.01568</v>
      </c>
      <c r="G14" s="644">
        <v>216.82648</v>
      </c>
      <c r="H14" s="644">
        <v>98.982700000000008</v>
      </c>
      <c r="I14" s="616">
        <f t="shared" si="1"/>
        <v>-54.349348843370045</v>
      </c>
      <c r="J14" s="617">
        <f t="shared" si="2"/>
        <v>0.63908114141551042</v>
      </c>
      <c r="K14" s="424">
        <f t="shared" si="6"/>
        <v>4362.2037866064511</v>
      </c>
      <c r="L14" s="618">
        <f t="shared" si="6"/>
        <v>4560.0950508332153</v>
      </c>
      <c r="M14" s="652">
        <f t="shared" si="7"/>
        <v>4.5364974656700401</v>
      </c>
    </row>
    <row r="15" spans="1:22" s="108" customFormat="1" ht="15" customHeight="1">
      <c r="A15" s="591" t="s">
        <v>322</v>
      </c>
      <c r="B15" s="644">
        <v>275.64512000000002</v>
      </c>
      <c r="C15" s="644">
        <v>32.408079999999998</v>
      </c>
      <c r="D15" s="644">
        <v>32.349740000000004</v>
      </c>
      <c r="E15" s="616">
        <f t="shared" si="0"/>
        <v>-0.18001683530771975</v>
      </c>
      <c r="F15" s="656">
        <v>1259.6430599999999</v>
      </c>
      <c r="G15" s="644">
        <v>137.24172000000002</v>
      </c>
      <c r="H15" s="644">
        <v>161.97533999999999</v>
      </c>
      <c r="I15" s="616">
        <f t="shared" si="1"/>
        <v>18.021939684230109</v>
      </c>
      <c r="J15" s="617">
        <f t="shared" si="2"/>
        <v>1.045792700829189</v>
      </c>
      <c r="K15" s="424">
        <f t="shared" si="6"/>
        <v>4234.7994697618633</v>
      </c>
      <c r="L15" s="619">
        <f t="shared" si="6"/>
        <v>5007.0059295685214</v>
      </c>
      <c r="M15" s="652">
        <f t="shared" si="7"/>
        <v>18.234782197374788</v>
      </c>
    </row>
    <row r="16" spans="1:22" s="3" customFormat="1" ht="15" customHeight="1">
      <c r="A16" s="653" t="s">
        <v>323</v>
      </c>
      <c r="B16" s="648">
        <v>43248.513524000002</v>
      </c>
      <c r="C16" s="649">
        <v>3039.5198400000004</v>
      </c>
      <c r="D16" s="649">
        <v>2861.0028799999995</v>
      </c>
      <c r="E16" s="620">
        <f t="shared" si="0"/>
        <v>-5.8731960769172282</v>
      </c>
      <c r="F16" s="648">
        <v>206274.27120000008</v>
      </c>
      <c r="G16" s="649">
        <v>13013.515639999998</v>
      </c>
      <c r="H16" s="649">
        <v>14754.932060000003</v>
      </c>
      <c r="I16" s="620">
        <f t="shared" si="1"/>
        <v>13.381598548568736</v>
      </c>
      <c r="J16" s="621">
        <f t="shared" si="2"/>
        <v>95.265120292870463</v>
      </c>
      <c r="K16" s="425">
        <f t="shared" si="6"/>
        <v>4281.4379655439252</v>
      </c>
      <c r="L16" s="622">
        <f t="shared" si="6"/>
        <v>5157.2587232068799</v>
      </c>
      <c r="M16" s="654">
        <f t="shared" si="7"/>
        <v>20.456229068629938</v>
      </c>
      <c r="P16" s="472"/>
      <c r="Q16" s="472"/>
      <c r="R16" s="472"/>
      <c r="T16" s="472"/>
      <c r="U16" s="472"/>
      <c r="V16" s="472"/>
    </row>
    <row r="17" spans="1:22" s="108" customFormat="1" ht="15" customHeight="1">
      <c r="A17" s="655" t="s">
        <v>324</v>
      </c>
      <c r="B17" s="656">
        <v>1712.0357400000003</v>
      </c>
      <c r="C17" s="644">
        <v>51.762820000000005</v>
      </c>
      <c r="D17" s="644">
        <v>88.054199999999994</v>
      </c>
      <c r="E17" s="616">
        <f t="shared" si="0"/>
        <v>70.11090199490674</v>
      </c>
      <c r="F17" s="656">
        <v>11077.271679999998</v>
      </c>
      <c r="G17" s="644">
        <v>346.15188000000001</v>
      </c>
      <c r="H17" s="644">
        <v>733.35160000000008</v>
      </c>
      <c r="I17" s="616">
        <f t="shared" si="1"/>
        <v>111.85833224421606</v>
      </c>
      <c r="J17" s="617">
        <f t="shared" si="2"/>
        <v>4.7348797071295374</v>
      </c>
      <c r="K17" s="426">
        <f>IFERROR((G17/C17)*1000,"-")</f>
        <v>6687.2685838986354</v>
      </c>
      <c r="L17" s="623">
        <f t="shared" si="6"/>
        <v>8328.4113648184866</v>
      </c>
      <c r="M17" s="652">
        <f t="shared" si="7"/>
        <v>24.54130203281106</v>
      </c>
      <c r="T17" s="474"/>
    </row>
    <row r="18" spans="1:22" s="3" customFormat="1" ht="15" customHeight="1">
      <c r="A18" s="653" t="s">
        <v>325</v>
      </c>
      <c r="B18" s="657">
        <v>44960.549264000001</v>
      </c>
      <c r="C18" s="650">
        <v>3091.2826600000003</v>
      </c>
      <c r="D18" s="650">
        <v>2949.0570799999996</v>
      </c>
      <c r="E18" s="620">
        <f t="shared" si="0"/>
        <v>-4.6008597609123427</v>
      </c>
      <c r="F18" s="657">
        <v>217351.54288000008</v>
      </c>
      <c r="G18" s="650">
        <v>13359.667519999997</v>
      </c>
      <c r="H18" s="650">
        <v>15488.283660000003</v>
      </c>
      <c r="I18" s="620">
        <f t="shared" si="1"/>
        <v>15.933152054969748</v>
      </c>
      <c r="J18" s="621">
        <f t="shared" si="2"/>
        <v>100</v>
      </c>
      <c r="K18" s="425">
        <f t="shared" si="6"/>
        <v>4321.7230481278584</v>
      </c>
      <c r="L18" s="622">
        <f>IFERROR((H18/D18)*1000,"-")</f>
        <v>5251.9443469029111</v>
      </c>
      <c r="M18" s="654">
        <f>IFERROR(100*(L18-K18)/K18,"-")</f>
        <v>21.524315381061228</v>
      </c>
      <c r="P18" s="472"/>
      <c r="Q18" s="472"/>
      <c r="R18" s="472"/>
      <c r="T18" s="472"/>
      <c r="U18" s="472"/>
      <c r="V18" s="472"/>
    </row>
    <row r="19" spans="1:22" s="3" customFormat="1" ht="15" customHeight="1">
      <c r="A19" s="931" t="s">
        <v>326</v>
      </c>
      <c r="B19" s="932"/>
      <c r="C19" s="932"/>
      <c r="D19" s="932"/>
      <c r="E19" s="932"/>
      <c r="F19" s="932"/>
      <c r="G19" s="932"/>
      <c r="H19" s="932"/>
      <c r="I19" s="932"/>
      <c r="J19" s="932"/>
      <c r="K19" s="932"/>
      <c r="L19" s="932"/>
      <c r="M19" s="933"/>
    </row>
    <row r="20" spans="1:22" s="3" customFormat="1" ht="15" customHeight="1">
      <c r="A20" s="934" t="s">
        <v>327</v>
      </c>
      <c r="B20" s="935"/>
      <c r="C20" s="935"/>
      <c r="D20" s="935"/>
      <c r="E20" s="935"/>
      <c r="F20" s="935"/>
      <c r="G20" s="935"/>
      <c r="H20" s="935"/>
      <c r="I20" s="935"/>
      <c r="J20" s="935"/>
      <c r="K20" s="935"/>
      <c r="L20" s="935"/>
      <c r="M20" s="936"/>
    </row>
    <row r="21" spans="1:22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22">
      <c r="A22" s="679" t="s">
        <v>504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22">
      <c r="A23" s="65"/>
      <c r="B23" s="399"/>
      <c r="C23" s="399"/>
      <c r="D23" s="399"/>
      <c r="E23" s="65"/>
      <c r="F23" s="399"/>
      <c r="G23" s="399"/>
      <c r="H23" s="399"/>
      <c r="I23" s="65"/>
      <c r="J23" s="65"/>
    </row>
    <row r="24" spans="1:22">
      <c r="A24" s="65"/>
      <c r="B24" s="399"/>
      <c r="C24" s="65"/>
      <c r="D24" s="65"/>
      <c r="E24" s="65"/>
      <c r="F24" s="399"/>
      <c r="G24" s="65"/>
      <c r="H24" s="65"/>
      <c r="I24" s="65"/>
      <c r="J24" s="65"/>
    </row>
    <row r="25" spans="1:22">
      <c r="A25" s="65"/>
      <c r="B25" s="65"/>
      <c r="C25" s="65"/>
      <c r="D25" s="65"/>
      <c r="E25" s="65"/>
      <c r="F25" s="399"/>
      <c r="G25" s="65"/>
      <c r="H25" s="65"/>
      <c r="I25" s="65"/>
      <c r="J25" s="65"/>
    </row>
    <row r="26" spans="1:22">
      <c r="A26" s="65"/>
      <c r="B26" s="65"/>
      <c r="C26" s="65"/>
      <c r="D26" s="65"/>
      <c r="E26" s="65"/>
      <c r="F26" s="399"/>
      <c r="G26" s="65"/>
      <c r="H26" s="65"/>
      <c r="I26" s="65"/>
      <c r="J26" s="65"/>
    </row>
    <row r="27" spans="1:22">
      <c r="A27" s="65"/>
      <c r="B27" s="65"/>
      <c r="C27" s="65"/>
      <c r="D27" s="65"/>
      <c r="E27" s="65"/>
      <c r="F27" s="399"/>
      <c r="G27" s="65"/>
      <c r="H27" s="65"/>
      <c r="I27" s="65"/>
      <c r="J27" s="65"/>
    </row>
    <row r="28" spans="1:22">
      <c r="A28" s="65"/>
      <c r="B28" s="65"/>
      <c r="C28" s="65"/>
      <c r="D28" s="65"/>
      <c r="E28" s="65"/>
      <c r="F28" s="65"/>
      <c r="G28" s="65"/>
      <c r="H28" s="65"/>
      <c r="I28" s="65"/>
      <c r="J28" s="65"/>
    </row>
    <row r="29" spans="1:22">
      <c r="A29" s="65"/>
      <c r="B29" s="65"/>
      <c r="C29" s="65"/>
      <c r="D29" s="65"/>
      <c r="E29" s="65"/>
      <c r="F29" s="65"/>
      <c r="G29" s="65"/>
      <c r="H29" s="65"/>
      <c r="I29" s="65"/>
      <c r="J29" s="65"/>
    </row>
    <row r="30" spans="1:22">
      <c r="A30" s="65"/>
      <c r="B30" s="65"/>
      <c r="C30" s="65"/>
      <c r="D30" s="65"/>
      <c r="E30" s="65"/>
      <c r="F30" s="399"/>
      <c r="G30" s="65"/>
      <c r="H30" s="65"/>
      <c r="I30" s="65"/>
      <c r="J30" s="65"/>
    </row>
    <row r="31" spans="1:22">
      <c r="A31" s="65"/>
      <c r="B31" s="65"/>
      <c r="C31" s="65"/>
      <c r="D31" s="65"/>
      <c r="E31" s="65"/>
      <c r="F31" s="65"/>
      <c r="G31" s="65"/>
      <c r="H31" s="65"/>
      <c r="I31" s="65"/>
      <c r="J31" s="65"/>
    </row>
    <row r="32" spans="1:22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10">
      <c r="A33" s="65"/>
      <c r="B33" s="399"/>
      <c r="C33" s="399"/>
      <c r="D33" s="399"/>
      <c r="E33" s="65"/>
      <c r="F33" s="399"/>
      <c r="G33" s="399"/>
      <c r="H33" s="399"/>
      <c r="I33" s="65"/>
      <c r="J33" s="65"/>
    </row>
    <row r="34" spans="1:10">
      <c r="A34" s="65"/>
      <c r="B34" s="65"/>
      <c r="C34" s="65"/>
      <c r="D34" s="65"/>
      <c r="E34" s="65"/>
      <c r="F34" s="399"/>
      <c r="G34" s="65"/>
      <c r="H34" s="65"/>
      <c r="I34" s="65"/>
      <c r="J34" s="65"/>
    </row>
    <row r="35" spans="1:10">
      <c r="A35" s="65"/>
      <c r="B35" s="399"/>
      <c r="C35" s="399"/>
      <c r="D35" s="399"/>
      <c r="E35" s="65"/>
      <c r="F35" s="399"/>
      <c r="G35" s="399"/>
      <c r="H35" s="399"/>
      <c r="I35" s="65"/>
      <c r="J35" s="65"/>
    </row>
    <row r="36" spans="1:10">
      <c r="A36" s="65"/>
      <c r="B36" s="65"/>
      <c r="C36" s="65"/>
      <c r="D36" s="65"/>
      <c r="E36" s="65"/>
      <c r="F36" s="65"/>
      <c r="G36" s="65"/>
      <c r="H36" s="65"/>
      <c r="I36" s="65"/>
      <c r="J36" s="65"/>
    </row>
    <row r="37" spans="1:10">
      <c r="A37" s="65"/>
      <c r="B37" s="65"/>
      <c r="C37" s="65"/>
      <c r="D37" s="65"/>
      <c r="E37" s="65"/>
      <c r="F37" s="65"/>
      <c r="G37" s="65"/>
      <c r="H37" s="65"/>
      <c r="I37" s="65"/>
      <c r="J37" s="65"/>
    </row>
    <row r="38" spans="1:10">
      <c r="A38" s="65"/>
      <c r="B38" s="65"/>
      <c r="C38" s="65"/>
      <c r="D38" s="669"/>
      <c r="E38" s="65"/>
      <c r="F38" s="65"/>
      <c r="G38" s="65"/>
      <c r="H38" s="65"/>
      <c r="I38" s="65"/>
      <c r="J38" s="65"/>
    </row>
  </sheetData>
  <mergeCells count="13">
    <mergeCell ref="A19:M19"/>
    <mergeCell ref="A20:M20"/>
    <mergeCell ref="A1:M1"/>
    <mergeCell ref="A2:M2"/>
    <mergeCell ref="K3:M3"/>
    <mergeCell ref="F3:J3"/>
    <mergeCell ref="B3:E3"/>
    <mergeCell ref="A3:A5"/>
    <mergeCell ref="B4:B5"/>
    <mergeCell ref="C4:E4"/>
    <mergeCell ref="F4:F5"/>
    <mergeCell ref="G4:J4"/>
    <mergeCell ref="K4:M4"/>
  </mergeCells>
  <printOptions horizontalCentered="1" verticalCentered="1"/>
  <pageMargins left="0.25" right="0.25" top="0.75" bottom="0.75" header="0.3" footer="0.3"/>
  <pageSetup scale="61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I68"/>
  <sheetViews>
    <sheetView view="pageBreakPreview" zoomScale="90" zoomScaleNormal="100" zoomScaleSheetLayoutView="90" workbookViewId="0">
      <selection activeCell="C21" sqref="C21:C32"/>
    </sheetView>
  </sheetViews>
  <sheetFormatPr baseColWidth="10" defaultColWidth="11.42578125" defaultRowHeight="12.75"/>
  <cols>
    <col min="1" max="1" width="24.85546875" style="171" customWidth="1"/>
    <col min="2" max="2" width="10.7109375" style="171" customWidth="1"/>
    <col min="3" max="3" width="32.7109375" style="404" customWidth="1"/>
    <col min="4" max="9" width="12.7109375" style="171" customWidth="1"/>
    <col min="10" max="16384" width="11.42578125" style="173"/>
  </cols>
  <sheetData>
    <row r="1" spans="1:9" ht="15" customHeight="1" thickBot="1">
      <c r="A1" s="966" t="s">
        <v>328</v>
      </c>
      <c r="B1" s="967"/>
      <c r="C1" s="967"/>
      <c r="D1" s="967"/>
      <c r="E1" s="967"/>
      <c r="F1" s="967"/>
      <c r="G1" s="967"/>
      <c r="H1" s="967"/>
      <c r="I1" s="968"/>
    </row>
    <row r="2" spans="1:9" ht="15" customHeight="1" thickBot="1">
      <c r="A2" s="969" t="s">
        <v>25</v>
      </c>
      <c r="B2" s="970"/>
      <c r="C2" s="970"/>
      <c r="D2" s="970"/>
      <c r="E2" s="970"/>
      <c r="F2" s="970"/>
      <c r="G2" s="970"/>
      <c r="H2" s="970"/>
      <c r="I2" s="971"/>
    </row>
    <row r="3" spans="1:9" s="400" customFormat="1" ht="15" customHeight="1">
      <c r="A3" s="948" t="s">
        <v>308</v>
      </c>
      <c r="B3" s="976" t="s">
        <v>329</v>
      </c>
      <c r="C3" s="976" t="s">
        <v>330</v>
      </c>
      <c r="D3" s="972" t="s">
        <v>309</v>
      </c>
      <c r="E3" s="973"/>
      <c r="F3" s="974"/>
      <c r="G3" s="972" t="s">
        <v>331</v>
      </c>
      <c r="H3" s="973"/>
      <c r="I3" s="975"/>
    </row>
    <row r="4" spans="1:9" s="400" customFormat="1" ht="15" customHeight="1">
      <c r="A4" s="949"/>
      <c r="B4" s="976"/>
      <c r="C4" s="976"/>
      <c r="D4" s="978">
        <v>2025</v>
      </c>
      <c r="E4" s="989" t="s">
        <v>512</v>
      </c>
      <c r="F4" s="990"/>
      <c r="G4" s="991">
        <f>D4</f>
        <v>2025</v>
      </c>
      <c r="H4" s="989" t="str">
        <f>E4</f>
        <v>Ene - ene</v>
      </c>
      <c r="I4" s="997"/>
    </row>
    <row r="5" spans="1:9" s="400" customFormat="1" ht="15" customHeight="1">
      <c r="A5" s="950"/>
      <c r="B5" s="977"/>
      <c r="C5" s="977"/>
      <c r="D5" s="979"/>
      <c r="E5" s="624">
        <v>2025</v>
      </c>
      <c r="F5" s="525">
        <v>2026</v>
      </c>
      <c r="G5" s="992"/>
      <c r="H5" s="449">
        <f>E5</f>
        <v>2025</v>
      </c>
      <c r="I5" s="597">
        <f>F5</f>
        <v>2026</v>
      </c>
    </row>
    <row r="6" spans="1:9" ht="15" customHeight="1">
      <c r="A6" s="777" t="s">
        <v>316</v>
      </c>
      <c r="B6" s="960" t="s">
        <v>332</v>
      </c>
      <c r="C6" s="960" t="s">
        <v>333</v>
      </c>
      <c r="D6" s="694">
        <v>15.203860000000001</v>
      </c>
      <c r="E6" s="695">
        <v>1.19055</v>
      </c>
      <c r="F6" s="694">
        <v>0</v>
      </c>
      <c r="G6" s="695">
        <v>531.21621000000005</v>
      </c>
      <c r="H6" s="694">
        <v>33.952740000000006</v>
      </c>
      <c r="I6" s="696">
        <v>0</v>
      </c>
    </row>
    <row r="7" spans="1:9" ht="15" customHeight="1">
      <c r="A7" s="778" t="s">
        <v>337</v>
      </c>
      <c r="B7" s="961"/>
      <c r="C7" s="961"/>
      <c r="D7" s="764">
        <v>1.35886</v>
      </c>
      <c r="E7" s="698">
        <v>5.3560000000000003E-2</v>
      </c>
      <c r="F7" s="764">
        <v>9.0670000000000001E-2</v>
      </c>
      <c r="G7" s="698">
        <v>59.294760000000004</v>
      </c>
      <c r="H7" s="764">
        <v>3.7491999999999996</v>
      </c>
      <c r="I7" s="699">
        <v>2.1715500000000003</v>
      </c>
    </row>
    <row r="8" spans="1:9" ht="15" customHeight="1">
      <c r="A8" s="778" t="s">
        <v>319</v>
      </c>
      <c r="B8" s="961"/>
      <c r="C8" s="961"/>
      <c r="D8" s="764">
        <v>0.34482000000000002</v>
      </c>
      <c r="E8" s="698">
        <v>0.16656000000000001</v>
      </c>
      <c r="F8" s="764">
        <v>0</v>
      </c>
      <c r="G8" s="698">
        <v>8.0074799999999993</v>
      </c>
      <c r="H8" s="764">
        <v>3.7185300000000003</v>
      </c>
      <c r="I8" s="699">
        <v>0</v>
      </c>
    </row>
    <row r="9" spans="1:9" ht="15" customHeight="1">
      <c r="A9" s="778" t="s">
        <v>336</v>
      </c>
      <c r="B9" s="961"/>
      <c r="C9" s="961"/>
      <c r="D9" s="764">
        <v>0.32394000000000001</v>
      </c>
      <c r="E9" s="698">
        <v>0</v>
      </c>
      <c r="F9" s="764">
        <v>0</v>
      </c>
      <c r="G9" s="698">
        <v>16.96491</v>
      </c>
      <c r="H9" s="764">
        <v>0</v>
      </c>
      <c r="I9" s="699">
        <v>0</v>
      </c>
    </row>
    <row r="10" spans="1:9" ht="15" customHeight="1">
      <c r="A10" s="779" t="s">
        <v>335</v>
      </c>
      <c r="B10" s="962"/>
      <c r="C10" s="962"/>
      <c r="D10" s="704">
        <v>0.25438</v>
      </c>
      <c r="E10" s="701">
        <v>0</v>
      </c>
      <c r="F10" s="704">
        <v>0</v>
      </c>
      <c r="G10" s="701">
        <v>3.98888</v>
      </c>
      <c r="H10" s="704">
        <v>0</v>
      </c>
      <c r="I10" s="702">
        <v>0</v>
      </c>
    </row>
    <row r="11" spans="1:9" ht="15" customHeight="1">
      <c r="A11" s="998" t="s">
        <v>338</v>
      </c>
      <c r="B11" s="999"/>
      <c r="C11" s="1000"/>
      <c r="D11" s="763">
        <v>17.485859999999999</v>
      </c>
      <c r="E11" s="692">
        <v>1.4106700000000001</v>
      </c>
      <c r="F11" s="763">
        <v>9.0670000000000001E-2</v>
      </c>
      <c r="G11" s="692">
        <v>619.47224000000006</v>
      </c>
      <c r="H11" s="763">
        <v>41.420470000000009</v>
      </c>
      <c r="I11" s="693">
        <v>2.1715500000000003</v>
      </c>
    </row>
    <row r="12" spans="1:9" ht="15" customHeight="1">
      <c r="A12" s="770" t="s">
        <v>316</v>
      </c>
      <c r="B12" s="1001" t="s">
        <v>339</v>
      </c>
      <c r="C12" s="1004" t="s">
        <v>340</v>
      </c>
      <c r="D12" s="694">
        <v>205.40689999999998</v>
      </c>
      <c r="E12" s="695">
        <v>12.64922</v>
      </c>
      <c r="F12" s="694">
        <v>0</v>
      </c>
      <c r="G12" s="695">
        <v>4267.7938400000003</v>
      </c>
      <c r="H12" s="694">
        <v>276.63986</v>
      </c>
      <c r="I12" s="696">
        <v>0</v>
      </c>
    </row>
    <row r="13" spans="1:9" ht="15" customHeight="1">
      <c r="A13" s="771" t="s">
        <v>319</v>
      </c>
      <c r="B13" s="1002"/>
      <c r="C13" s="1005"/>
      <c r="D13" s="764">
        <v>29.291479999999993</v>
      </c>
      <c r="E13" s="698">
        <v>1.59697</v>
      </c>
      <c r="F13" s="764">
        <v>0</v>
      </c>
      <c r="G13" s="698">
        <v>858.20658999999989</v>
      </c>
      <c r="H13" s="764">
        <v>45.944589999999998</v>
      </c>
      <c r="I13" s="699">
        <v>0</v>
      </c>
    </row>
    <row r="14" spans="1:9" ht="15" customHeight="1">
      <c r="A14" s="771" t="s">
        <v>342</v>
      </c>
      <c r="B14" s="1002"/>
      <c r="C14" s="1005"/>
      <c r="D14" s="764">
        <v>17.307709999999997</v>
      </c>
      <c r="E14" s="698">
        <v>0</v>
      </c>
      <c r="F14" s="764">
        <v>0</v>
      </c>
      <c r="G14" s="698">
        <v>330.42336999999998</v>
      </c>
      <c r="H14" s="764">
        <v>0</v>
      </c>
      <c r="I14" s="699">
        <v>0</v>
      </c>
    </row>
    <row r="15" spans="1:9" ht="15" customHeight="1">
      <c r="A15" s="771" t="s">
        <v>320</v>
      </c>
      <c r="B15" s="1002"/>
      <c r="C15" s="1005"/>
      <c r="D15" s="764">
        <v>16.607469999999999</v>
      </c>
      <c r="E15" s="698">
        <v>0</v>
      </c>
      <c r="F15" s="764">
        <v>0.61548999999999998</v>
      </c>
      <c r="G15" s="698">
        <v>470.45303999999999</v>
      </c>
      <c r="H15" s="764">
        <v>0</v>
      </c>
      <c r="I15" s="699">
        <v>12.575430000000001</v>
      </c>
    </row>
    <row r="16" spans="1:9" ht="15" customHeight="1">
      <c r="A16" s="771" t="s">
        <v>318</v>
      </c>
      <c r="B16" s="1002"/>
      <c r="C16" s="1005"/>
      <c r="D16" s="764">
        <v>14.312169999999998</v>
      </c>
      <c r="E16" s="698">
        <v>0</v>
      </c>
      <c r="F16" s="764">
        <v>0.68241999999999992</v>
      </c>
      <c r="G16" s="698">
        <v>477.69101999999987</v>
      </c>
      <c r="H16" s="764">
        <v>0</v>
      </c>
      <c r="I16" s="699">
        <v>18.36647</v>
      </c>
    </row>
    <row r="17" spans="1:9" ht="15" customHeight="1">
      <c r="A17" s="771" t="s">
        <v>337</v>
      </c>
      <c r="B17" s="1002"/>
      <c r="C17" s="1005"/>
      <c r="D17" s="764">
        <v>6.1554399999999987</v>
      </c>
      <c r="E17" s="698">
        <v>0.27224999999999999</v>
      </c>
      <c r="F17" s="764">
        <v>0.46739000000000003</v>
      </c>
      <c r="G17" s="698">
        <v>309.16444000000001</v>
      </c>
      <c r="H17" s="764">
        <v>5.0475300000000001</v>
      </c>
      <c r="I17" s="699">
        <v>10.38574</v>
      </c>
    </row>
    <row r="18" spans="1:9" ht="15" customHeight="1">
      <c r="A18" s="771" t="s">
        <v>336</v>
      </c>
      <c r="B18" s="1002"/>
      <c r="C18" s="1005"/>
      <c r="D18" s="764">
        <v>1.8121200000000004</v>
      </c>
      <c r="E18" s="698">
        <v>0</v>
      </c>
      <c r="F18" s="764">
        <v>0</v>
      </c>
      <c r="G18" s="698">
        <v>62.497840000000004</v>
      </c>
      <c r="H18" s="764">
        <v>0</v>
      </c>
      <c r="I18" s="699">
        <v>0</v>
      </c>
    </row>
    <row r="19" spans="1:9" ht="15" customHeight="1">
      <c r="A19" s="772" t="s">
        <v>335</v>
      </c>
      <c r="B19" s="1003"/>
      <c r="C19" s="1006"/>
      <c r="D19" s="704">
        <v>4.1860000000000001E-2</v>
      </c>
      <c r="E19" s="701">
        <v>0</v>
      </c>
      <c r="F19" s="704">
        <v>0</v>
      </c>
      <c r="G19" s="701">
        <v>1.00464</v>
      </c>
      <c r="H19" s="704">
        <v>0</v>
      </c>
      <c r="I19" s="702">
        <v>0</v>
      </c>
    </row>
    <row r="20" spans="1:9" ht="15" customHeight="1">
      <c r="A20" s="983" t="s">
        <v>338</v>
      </c>
      <c r="B20" s="984"/>
      <c r="C20" s="984"/>
      <c r="D20" s="763">
        <v>290.93514999999991</v>
      </c>
      <c r="E20" s="692">
        <v>14.51844</v>
      </c>
      <c r="F20" s="763">
        <v>1.7652999999999999</v>
      </c>
      <c r="G20" s="692">
        <v>6777.2347800000016</v>
      </c>
      <c r="H20" s="763">
        <v>327.63198</v>
      </c>
      <c r="I20" s="693">
        <v>41.327640000000002</v>
      </c>
    </row>
    <row r="21" spans="1:9" ht="15" customHeight="1">
      <c r="A21" s="778" t="s">
        <v>343</v>
      </c>
      <c r="B21" s="993" t="s">
        <v>344</v>
      </c>
      <c r="C21" s="960" t="s">
        <v>345</v>
      </c>
      <c r="D21" s="694">
        <v>0</v>
      </c>
      <c r="E21" s="695">
        <v>0</v>
      </c>
      <c r="F21" s="694">
        <v>1.2495099999999999</v>
      </c>
      <c r="G21" s="695">
        <v>0</v>
      </c>
      <c r="H21" s="694">
        <v>0</v>
      </c>
      <c r="I21" s="696">
        <v>10.76169</v>
      </c>
    </row>
    <row r="22" spans="1:9" ht="15" customHeight="1">
      <c r="A22" s="780" t="s">
        <v>315</v>
      </c>
      <c r="B22" s="994"/>
      <c r="C22" s="995"/>
      <c r="D22" s="697">
        <v>0</v>
      </c>
      <c r="E22" s="698">
        <v>0</v>
      </c>
      <c r="F22" s="697">
        <v>754.59685000000002</v>
      </c>
      <c r="G22" s="698">
        <v>0</v>
      </c>
      <c r="H22" s="697">
        <v>0</v>
      </c>
      <c r="I22" s="699">
        <v>4455.69938</v>
      </c>
    </row>
    <row r="23" spans="1:9" ht="15" customHeight="1">
      <c r="A23" s="780" t="s">
        <v>313</v>
      </c>
      <c r="B23" s="994"/>
      <c r="C23" s="995"/>
      <c r="D23" s="697">
        <v>16671.005789999999</v>
      </c>
      <c r="E23" s="698">
        <v>14157.885411000001</v>
      </c>
      <c r="F23" s="697">
        <v>13522.490672</v>
      </c>
      <c r="G23" s="698">
        <v>66306.922420000003</v>
      </c>
      <c r="H23" s="697">
        <v>43982.769549999997</v>
      </c>
      <c r="I23" s="699">
        <v>52262.917420000005</v>
      </c>
    </row>
    <row r="24" spans="1:9" ht="15" customHeight="1">
      <c r="A24" s="780" t="s">
        <v>321</v>
      </c>
      <c r="B24" s="994"/>
      <c r="C24" s="995"/>
      <c r="D24" s="697">
        <v>155.33521999999999</v>
      </c>
      <c r="E24" s="698">
        <v>148.59551999999999</v>
      </c>
      <c r="F24" s="697">
        <v>137.77643</v>
      </c>
      <c r="G24" s="698">
        <v>489.40254999999996</v>
      </c>
      <c r="H24" s="697">
        <v>510.68907999999999</v>
      </c>
      <c r="I24" s="699">
        <v>502.66913</v>
      </c>
    </row>
    <row r="25" spans="1:9" ht="15" customHeight="1">
      <c r="A25" s="780" t="s">
        <v>317</v>
      </c>
      <c r="B25" s="994"/>
      <c r="C25" s="995"/>
      <c r="D25" s="697">
        <v>4.2236400000000005</v>
      </c>
      <c r="E25" s="698">
        <v>0</v>
      </c>
      <c r="F25" s="697">
        <v>19.487629999999999</v>
      </c>
      <c r="G25" s="698">
        <v>23.500799999999998</v>
      </c>
      <c r="H25" s="697">
        <v>0</v>
      </c>
      <c r="I25" s="699">
        <v>87.938009999999991</v>
      </c>
    </row>
    <row r="26" spans="1:9" ht="15" customHeight="1">
      <c r="A26" s="780" t="s">
        <v>346</v>
      </c>
      <c r="B26" s="994"/>
      <c r="C26" s="995"/>
      <c r="D26" s="697">
        <v>3.35426</v>
      </c>
      <c r="E26" s="698">
        <v>3.3970100000000003</v>
      </c>
      <c r="F26" s="697">
        <v>3.73522</v>
      </c>
      <c r="G26" s="698">
        <v>20.57451</v>
      </c>
      <c r="H26" s="697">
        <v>41.72728</v>
      </c>
      <c r="I26" s="699">
        <v>32.67257</v>
      </c>
    </row>
    <row r="27" spans="1:9" ht="15" customHeight="1">
      <c r="A27" s="780" t="s">
        <v>316</v>
      </c>
      <c r="B27" s="994"/>
      <c r="C27" s="995"/>
      <c r="D27" s="697">
        <v>0</v>
      </c>
      <c r="E27" s="698">
        <v>0</v>
      </c>
      <c r="F27" s="697">
        <v>0.21093999999999999</v>
      </c>
      <c r="G27" s="698">
        <v>0</v>
      </c>
      <c r="H27" s="697">
        <v>0</v>
      </c>
      <c r="I27" s="699">
        <v>4.4297399999999998</v>
      </c>
    </row>
    <row r="28" spans="1:9" ht="15" customHeight="1">
      <c r="A28" s="780" t="s">
        <v>342</v>
      </c>
      <c r="B28" s="994"/>
      <c r="C28" s="995"/>
      <c r="D28" s="697">
        <v>0</v>
      </c>
      <c r="E28" s="698">
        <v>0</v>
      </c>
      <c r="F28" s="697">
        <v>22.129860000000001</v>
      </c>
      <c r="G28" s="698">
        <v>0</v>
      </c>
      <c r="H28" s="697">
        <v>0</v>
      </c>
      <c r="I28" s="699">
        <v>127.35760999999999</v>
      </c>
    </row>
    <row r="29" spans="1:9" ht="15" customHeight="1">
      <c r="A29" s="780" t="s">
        <v>347</v>
      </c>
      <c r="B29" s="994"/>
      <c r="C29" s="995"/>
      <c r="D29" s="697">
        <v>0</v>
      </c>
      <c r="E29" s="698">
        <v>17.8324</v>
      </c>
      <c r="F29" s="697">
        <v>0</v>
      </c>
      <c r="G29" s="698">
        <v>0</v>
      </c>
      <c r="H29" s="697">
        <v>42.120400000000004</v>
      </c>
      <c r="I29" s="699">
        <v>0</v>
      </c>
    </row>
    <row r="30" spans="1:9" ht="15" customHeight="1">
      <c r="A30" s="780" t="s">
        <v>322</v>
      </c>
      <c r="B30" s="994"/>
      <c r="C30" s="995"/>
      <c r="D30" s="697">
        <v>0</v>
      </c>
      <c r="E30" s="698">
        <v>14.822340000000001</v>
      </c>
      <c r="F30" s="697">
        <v>7.11531</v>
      </c>
      <c r="G30" s="698">
        <v>0</v>
      </c>
      <c r="H30" s="697">
        <v>71.572679999999991</v>
      </c>
      <c r="I30" s="699">
        <v>28.095140000000001</v>
      </c>
    </row>
    <row r="31" spans="1:9" ht="15" customHeight="1">
      <c r="A31" s="780" t="s">
        <v>335</v>
      </c>
      <c r="B31" s="994"/>
      <c r="C31" s="995"/>
      <c r="D31" s="697">
        <v>0</v>
      </c>
      <c r="E31" s="698">
        <v>0</v>
      </c>
      <c r="F31" s="697">
        <v>0.60900999999999994</v>
      </c>
      <c r="G31" s="698">
        <v>0</v>
      </c>
      <c r="H31" s="697">
        <v>0</v>
      </c>
      <c r="I31" s="699">
        <v>7.2311999999999994</v>
      </c>
    </row>
    <row r="32" spans="1:9" ht="15" customHeight="1">
      <c r="A32" s="780" t="s">
        <v>337</v>
      </c>
      <c r="B32" s="959"/>
      <c r="C32" s="996"/>
      <c r="D32" s="700">
        <v>0</v>
      </c>
      <c r="E32" s="701">
        <v>0</v>
      </c>
      <c r="F32" s="700">
        <v>0.13791999999999999</v>
      </c>
      <c r="G32" s="701">
        <v>0</v>
      </c>
      <c r="H32" s="700">
        <v>0</v>
      </c>
      <c r="I32" s="702">
        <v>3.3031799999999998</v>
      </c>
    </row>
    <row r="33" spans="1:9" ht="15" customHeight="1">
      <c r="A33" s="980" t="s">
        <v>338</v>
      </c>
      <c r="B33" s="981"/>
      <c r="C33" s="982"/>
      <c r="D33" s="691">
        <v>16833.91891</v>
      </c>
      <c r="E33" s="692">
        <v>14342.532681000001</v>
      </c>
      <c r="F33" s="691">
        <v>14469.539352</v>
      </c>
      <c r="G33" s="692">
        <v>66840.400279999987</v>
      </c>
      <c r="H33" s="691">
        <v>44648.878989999997</v>
      </c>
      <c r="I33" s="693">
        <v>57523.075070000006</v>
      </c>
    </row>
    <row r="34" spans="1:9" ht="15" customHeight="1">
      <c r="A34" s="777" t="s">
        <v>313</v>
      </c>
      <c r="B34" s="957" t="s">
        <v>348</v>
      </c>
      <c r="C34" s="960" t="s">
        <v>349</v>
      </c>
      <c r="D34" s="703">
        <v>13522.490671999998</v>
      </c>
      <c r="E34" s="695">
        <v>1069.5166899999999</v>
      </c>
      <c r="F34" s="694">
        <v>770.82657999999992</v>
      </c>
      <c r="G34" s="695">
        <v>52262.917420000005</v>
      </c>
      <c r="H34" s="694">
        <v>3845.2745700000005</v>
      </c>
      <c r="I34" s="696">
        <v>2921.9412300000004</v>
      </c>
    </row>
    <row r="35" spans="1:9" ht="15" customHeight="1">
      <c r="A35" s="780" t="s">
        <v>315</v>
      </c>
      <c r="B35" s="958"/>
      <c r="C35" s="961"/>
      <c r="D35" s="764">
        <v>754.59685000000002</v>
      </c>
      <c r="E35" s="698">
        <v>0</v>
      </c>
      <c r="F35" s="764">
        <v>0</v>
      </c>
      <c r="G35" s="698">
        <v>4455.69938</v>
      </c>
      <c r="H35" s="764">
        <v>0</v>
      </c>
      <c r="I35" s="699">
        <v>0</v>
      </c>
    </row>
    <row r="36" spans="1:9" ht="15" customHeight="1">
      <c r="A36" s="780" t="s">
        <v>321</v>
      </c>
      <c r="B36" s="958"/>
      <c r="C36" s="961"/>
      <c r="D36" s="764">
        <v>137.77643000000003</v>
      </c>
      <c r="E36" s="698">
        <v>17.353200000000001</v>
      </c>
      <c r="F36" s="764">
        <v>6.5566599999999999</v>
      </c>
      <c r="G36" s="698">
        <v>502.66913</v>
      </c>
      <c r="H36" s="764">
        <v>70.059290000000004</v>
      </c>
      <c r="I36" s="699">
        <v>23.353080000000002</v>
      </c>
    </row>
    <row r="37" spans="1:9" ht="15" customHeight="1">
      <c r="A37" s="780" t="s">
        <v>342</v>
      </c>
      <c r="B37" s="958"/>
      <c r="C37" s="961"/>
      <c r="D37" s="764">
        <v>22.129860000000001</v>
      </c>
      <c r="E37" s="698">
        <v>0</v>
      </c>
      <c r="F37" s="764">
        <v>0</v>
      </c>
      <c r="G37" s="698">
        <v>127.35760999999999</v>
      </c>
      <c r="H37" s="764">
        <v>0</v>
      </c>
      <c r="I37" s="699">
        <v>0</v>
      </c>
    </row>
    <row r="38" spans="1:9" ht="15" customHeight="1">
      <c r="A38" s="780" t="s">
        <v>317</v>
      </c>
      <c r="B38" s="958"/>
      <c r="C38" s="961"/>
      <c r="D38" s="764">
        <v>19.487629999999996</v>
      </c>
      <c r="E38" s="698">
        <v>0</v>
      </c>
      <c r="F38" s="764">
        <v>0</v>
      </c>
      <c r="G38" s="698">
        <v>87.938010000000006</v>
      </c>
      <c r="H38" s="764">
        <v>0</v>
      </c>
      <c r="I38" s="699">
        <v>0</v>
      </c>
    </row>
    <row r="39" spans="1:9" ht="15" customHeight="1">
      <c r="A39" s="780" t="s">
        <v>322</v>
      </c>
      <c r="B39" s="958"/>
      <c r="C39" s="961"/>
      <c r="D39" s="764">
        <v>7.11531</v>
      </c>
      <c r="E39" s="698">
        <v>0</v>
      </c>
      <c r="F39" s="764">
        <v>0</v>
      </c>
      <c r="G39" s="698">
        <v>28.095140000000001</v>
      </c>
      <c r="H39" s="764">
        <v>0</v>
      </c>
      <c r="I39" s="699">
        <v>0</v>
      </c>
    </row>
    <row r="40" spans="1:9" ht="15" customHeight="1">
      <c r="A40" s="780" t="s">
        <v>346</v>
      </c>
      <c r="B40" s="958"/>
      <c r="C40" s="961"/>
      <c r="D40" s="764">
        <v>3.7352200000000004</v>
      </c>
      <c r="E40" s="698">
        <v>2.5704000000000002</v>
      </c>
      <c r="F40" s="764">
        <v>0</v>
      </c>
      <c r="G40" s="698">
        <v>32.67257</v>
      </c>
      <c r="H40" s="764">
        <v>17.309369999999998</v>
      </c>
      <c r="I40" s="699">
        <v>0</v>
      </c>
    </row>
    <row r="41" spans="1:9" ht="15" customHeight="1">
      <c r="A41" s="780" t="s">
        <v>343</v>
      </c>
      <c r="B41" s="958"/>
      <c r="C41" s="961"/>
      <c r="D41" s="764">
        <v>1.2495099999999999</v>
      </c>
      <c r="E41" s="698">
        <v>0</v>
      </c>
      <c r="F41" s="764">
        <v>0</v>
      </c>
      <c r="G41" s="698">
        <v>10.76169</v>
      </c>
      <c r="H41" s="764">
        <v>0</v>
      </c>
      <c r="I41" s="699">
        <v>0</v>
      </c>
    </row>
    <row r="42" spans="1:9" ht="15" customHeight="1">
      <c r="A42" s="780" t="s">
        <v>335</v>
      </c>
      <c r="B42" s="958"/>
      <c r="C42" s="961"/>
      <c r="D42" s="764">
        <v>0.60900999999999994</v>
      </c>
      <c r="E42" s="698">
        <v>0</v>
      </c>
      <c r="F42" s="764">
        <v>0</v>
      </c>
      <c r="G42" s="698">
        <v>7.2312000000000003</v>
      </c>
      <c r="H42" s="764">
        <v>0</v>
      </c>
      <c r="I42" s="699">
        <v>0</v>
      </c>
    </row>
    <row r="43" spans="1:9" ht="15" customHeight="1">
      <c r="A43" s="780" t="s">
        <v>316</v>
      </c>
      <c r="B43" s="958"/>
      <c r="C43" s="961"/>
      <c r="D43" s="764">
        <v>0.21093999999999999</v>
      </c>
      <c r="E43" s="698">
        <v>0</v>
      </c>
      <c r="F43" s="764">
        <v>0</v>
      </c>
      <c r="G43" s="698">
        <v>4.4297399999999998</v>
      </c>
      <c r="H43" s="764">
        <v>0</v>
      </c>
      <c r="I43" s="699">
        <v>0</v>
      </c>
    </row>
    <row r="44" spans="1:9" ht="15" customHeight="1">
      <c r="A44" s="780" t="s">
        <v>337</v>
      </c>
      <c r="B44" s="958"/>
      <c r="C44" s="961"/>
      <c r="D44" s="764">
        <v>0.13791999999999999</v>
      </c>
      <c r="E44" s="698">
        <v>0</v>
      </c>
      <c r="F44" s="764">
        <v>0</v>
      </c>
      <c r="G44" s="698">
        <v>3.3031799999999998</v>
      </c>
      <c r="H44" s="764">
        <v>0</v>
      </c>
      <c r="I44" s="699">
        <v>0</v>
      </c>
    </row>
    <row r="45" spans="1:9" ht="15" customHeight="1">
      <c r="A45" s="781" t="s">
        <v>334</v>
      </c>
      <c r="B45" s="959"/>
      <c r="C45" s="962"/>
      <c r="D45" s="704">
        <v>0</v>
      </c>
      <c r="E45" s="701">
        <v>0</v>
      </c>
      <c r="F45" s="704">
        <v>0.62878999999999996</v>
      </c>
      <c r="G45" s="701">
        <v>0</v>
      </c>
      <c r="H45" s="704">
        <v>0</v>
      </c>
      <c r="I45" s="702">
        <v>7.5534499999999998</v>
      </c>
    </row>
    <row r="46" spans="1:9" ht="15" customHeight="1">
      <c r="A46" s="983" t="s">
        <v>338</v>
      </c>
      <c r="B46" s="984"/>
      <c r="C46" s="985"/>
      <c r="D46" s="691">
        <v>14469.539351999996</v>
      </c>
      <c r="E46" s="692">
        <v>1089.44029</v>
      </c>
      <c r="F46" s="691">
        <v>778.01202999999987</v>
      </c>
      <c r="G46" s="692">
        <v>57523.075070000006</v>
      </c>
      <c r="H46" s="691">
        <v>3932.6432300000006</v>
      </c>
      <c r="I46" s="693">
        <v>2952.8477600000001</v>
      </c>
    </row>
    <row r="47" spans="1:9" ht="13.5" thickBot="1">
      <c r="A47" s="986" t="s">
        <v>351</v>
      </c>
      <c r="B47" s="987"/>
      <c r="C47" s="988"/>
      <c r="D47" s="705">
        <f t="shared" ref="D47:I47" si="0">D46+D33+D11+D20</f>
        <v>31611.879271999998</v>
      </c>
      <c r="E47" s="705">
        <f t="shared" si="0"/>
        <v>15447.902081</v>
      </c>
      <c r="F47" s="705">
        <f t="shared" si="0"/>
        <v>15249.407351999998</v>
      </c>
      <c r="G47" s="705">
        <f t="shared" si="0"/>
        <v>131760.18236999999</v>
      </c>
      <c r="H47" s="705">
        <f t="shared" si="0"/>
        <v>48950.574669999995</v>
      </c>
      <c r="I47" s="706">
        <f t="shared" si="0"/>
        <v>60519.422020000005</v>
      </c>
    </row>
    <row r="48" spans="1:9">
      <c r="A48" s="599" t="s">
        <v>352</v>
      </c>
      <c r="B48" s="433"/>
      <c r="C48" s="433"/>
      <c r="D48" s="434"/>
      <c r="E48" s="434"/>
      <c r="F48" s="434"/>
      <c r="G48" s="434"/>
      <c r="H48" s="434"/>
      <c r="I48" s="600"/>
    </row>
    <row r="49" spans="1:9" ht="13.5" thickBot="1">
      <c r="A49" s="963" t="s">
        <v>353</v>
      </c>
      <c r="B49" s="964"/>
      <c r="C49" s="964"/>
      <c r="D49" s="964"/>
      <c r="E49" s="964"/>
      <c r="F49" s="964"/>
      <c r="G49" s="964"/>
      <c r="H49" s="964"/>
      <c r="I49" s="965"/>
    </row>
    <row r="66" spans="1:3">
      <c r="A66" s="422"/>
      <c r="B66" s="422" t="s">
        <v>354</v>
      </c>
      <c r="C66" s="575" t="s">
        <v>355</v>
      </c>
    </row>
    <row r="67" spans="1:3">
      <c r="A67" s="422" t="s">
        <v>356</v>
      </c>
      <c r="B67" s="423">
        <f>E11+E33</f>
        <v>14343.943351</v>
      </c>
      <c r="C67" s="423">
        <f>F11+F33</f>
        <v>14469.630021999999</v>
      </c>
    </row>
    <row r="68" spans="1:3">
      <c r="A68" s="422" t="s">
        <v>357</v>
      </c>
      <c r="B68" s="423">
        <f>E20+E46</f>
        <v>1103.9587300000001</v>
      </c>
      <c r="C68" s="423">
        <f>F20+F46</f>
        <v>779.77732999999989</v>
      </c>
    </row>
  </sheetData>
  <mergeCells count="25">
    <mergeCell ref="B21:B32"/>
    <mergeCell ref="C21:C32"/>
    <mergeCell ref="A20:C20"/>
    <mergeCell ref="H4:I4"/>
    <mergeCell ref="B6:B10"/>
    <mergeCell ref="C6:C10"/>
    <mergeCell ref="A11:C11"/>
    <mergeCell ref="B12:B19"/>
    <mergeCell ref="C12:C19"/>
    <mergeCell ref="B34:B45"/>
    <mergeCell ref="C34:C45"/>
    <mergeCell ref="A49:I49"/>
    <mergeCell ref="A1:I1"/>
    <mergeCell ref="A2:I2"/>
    <mergeCell ref="D3:F3"/>
    <mergeCell ref="G3:I3"/>
    <mergeCell ref="A3:A5"/>
    <mergeCell ref="B3:B5"/>
    <mergeCell ref="C3:C5"/>
    <mergeCell ref="D4:D5"/>
    <mergeCell ref="A33:C33"/>
    <mergeCell ref="A46:C46"/>
    <mergeCell ref="A47:C47"/>
    <mergeCell ref="E4:F4"/>
    <mergeCell ref="G4:G5"/>
  </mergeCells>
  <printOptions horizontalCentered="1" verticalCentered="1"/>
  <pageMargins left="0.25" right="0.25" top="0.75" bottom="0.75" header="0.3" footer="0.3"/>
  <pageSetup scale="7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71F5-1DF3-4E18-8485-9CF0E8A8C8CC}">
  <sheetPr>
    <tabColor rgb="FF00B0F0"/>
    <pageSetUpPr fitToPage="1"/>
  </sheetPr>
  <dimension ref="A1:K72"/>
  <sheetViews>
    <sheetView view="pageBreakPreview" zoomScale="80" zoomScaleNormal="100" zoomScaleSheetLayoutView="80" workbookViewId="0">
      <selection activeCell="H33" sqref="H33"/>
    </sheetView>
  </sheetViews>
  <sheetFormatPr baseColWidth="10" defaultColWidth="11.42578125" defaultRowHeight="12.75"/>
  <cols>
    <col min="1" max="1" width="24.85546875" style="171" customWidth="1"/>
    <col min="2" max="2" width="10.7109375" style="171" customWidth="1"/>
    <col min="3" max="3" width="32.7109375" style="404" customWidth="1"/>
    <col min="4" max="9" width="12.7109375" style="171" customWidth="1"/>
    <col min="10" max="16384" width="11.42578125" style="173"/>
  </cols>
  <sheetData>
    <row r="1" spans="1:9" ht="15" customHeight="1" thickBot="1">
      <c r="A1" s="966" t="s">
        <v>358</v>
      </c>
      <c r="B1" s="967"/>
      <c r="C1" s="967"/>
      <c r="D1" s="967"/>
      <c r="E1" s="967"/>
      <c r="F1" s="967"/>
      <c r="G1" s="967"/>
      <c r="H1" s="967"/>
      <c r="I1" s="968"/>
    </row>
    <row r="2" spans="1:9" ht="15" customHeight="1" thickBot="1">
      <c r="A2" s="1007" t="s">
        <v>26</v>
      </c>
      <c r="B2" s="1008"/>
      <c r="C2" s="1008"/>
      <c r="D2" s="1008"/>
      <c r="E2" s="1008"/>
      <c r="F2" s="1008"/>
      <c r="G2" s="1008"/>
      <c r="H2" s="1008"/>
      <c r="I2" s="1009"/>
    </row>
    <row r="3" spans="1:9" s="400" customFormat="1" ht="15" customHeight="1">
      <c r="A3" s="1015" t="s">
        <v>308</v>
      </c>
      <c r="B3" s="1016" t="s">
        <v>329</v>
      </c>
      <c r="C3" s="1016" t="s">
        <v>330</v>
      </c>
      <c r="D3" s="1010" t="s">
        <v>309</v>
      </c>
      <c r="E3" s="1011"/>
      <c r="F3" s="1012"/>
      <c r="G3" s="1010" t="s">
        <v>331</v>
      </c>
      <c r="H3" s="1011"/>
      <c r="I3" s="1013"/>
    </row>
    <row r="4" spans="1:9" s="400" customFormat="1" ht="15" customHeight="1">
      <c r="A4" s="949"/>
      <c r="B4" s="976"/>
      <c r="C4" s="976"/>
      <c r="D4" s="978">
        <v>2025</v>
      </c>
      <c r="E4" s="989" t="s">
        <v>512</v>
      </c>
      <c r="F4" s="990"/>
      <c r="G4" s="991">
        <f>D4</f>
        <v>2025</v>
      </c>
      <c r="H4" s="989" t="str">
        <f>E4</f>
        <v>Ene - ene</v>
      </c>
      <c r="I4" s="997"/>
    </row>
    <row r="5" spans="1:9" s="400" customFormat="1" ht="15" customHeight="1">
      <c r="A5" s="950"/>
      <c r="B5" s="977"/>
      <c r="C5" s="977"/>
      <c r="D5" s="979"/>
      <c r="E5" s="624">
        <v>2025</v>
      </c>
      <c r="F5" s="624">
        <v>2026</v>
      </c>
      <c r="G5" s="992"/>
      <c r="H5" s="524">
        <f>E5</f>
        <v>2025</v>
      </c>
      <c r="I5" s="597">
        <f>F5</f>
        <v>2026</v>
      </c>
    </row>
    <row r="6" spans="1:9" s="400" customFormat="1" ht="15" customHeight="1">
      <c r="A6" s="766" t="s">
        <v>316</v>
      </c>
      <c r="B6" s="1017" t="s">
        <v>359</v>
      </c>
      <c r="C6" s="1017" t="s">
        <v>360</v>
      </c>
      <c r="D6" s="683">
        <v>9.6914999999999996</v>
      </c>
      <c r="E6" s="682">
        <v>0.66288000000000002</v>
      </c>
      <c r="F6" s="683">
        <v>0</v>
      </c>
      <c r="G6" s="682">
        <v>581.4074300000002</v>
      </c>
      <c r="H6" s="683">
        <v>39.57394</v>
      </c>
      <c r="I6" s="707">
        <v>0</v>
      </c>
    </row>
    <row r="7" spans="1:9" s="400" customFormat="1" ht="15" customHeight="1">
      <c r="A7" s="690" t="s">
        <v>319</v>
      </c>
      <c r="B7" s="1018"/>
      <c r="C7" s="1018"/>
      <c r="D7" s="685">
        <v>2.1385700000000001</v>
      </c>
      <c r="E7" s="767">
        <v>0.1033</v>
      </c>
      <c r="F7" s="685">
        <v>0</v>
      </c>
      <c r="G7" s="767">
        <v>107.71231</v>
      </c>
      <c r="H7" s="685">
        <v>2.7793899999999998</v>
      </c>
      <c r="I7" s="708">
        <v>0</v>
      </c>
    </row>
    <row r="8" spans="1:9" s="400" customFormat="1" ht="15" customHeight="1">
      <c r="A8" s="690" t="s">
        <v>337</v>
      </c>
      <c r="B8" s="1018"/>
      <c r="C8" s="1018"/>
      <c r="D8" s="685">
        <v>1.6855199999999997</v>
      </c>
      <c r="E8" s="767">
        <v>3.0859999999999999E-2</v>
      </c>
      <c r="F8" s="685">
        <v>9.6170000000000005E-2</v>
      </c>
      <c r="G8" s="767">
        <v>109.31010000000001</v>
      </c>
      <c r="H8" s="685">
        <v>1.0183800000000001</v>
      </c>
      <c r="I8" s="708">
        <v>3.0775000000000001</v>
      </c>
    </row>
    <row r="9" spans="1:9" s="400" customFormat="1" ht="15" customHeight="1">
      <c r="A9" s="690" t="s">
        <v>320</v>
      </c>
      <c r="B9" s="1018"/>
      <c r="C9" s="1018"/>
      <c r="D9" s="685">
        <v>1.3957900000000001</v>
      </c>
      <c r="E9" s="767">
        <v>0</v>
      </c>
      <c r="F9" s="685">
        <v>0.10067</v>
      </c>
      <c r="G9" s="767">
        <v>61.394289999999998</v>
      </c>
      <c r="H9" s="685">
        <v>0</v>
      </c>
      <c r="I9" s="708">
        <v>2.62304</v>
      </c>
    </row>
    <row r="10" spans="1:9" s="400" customFormat="1" ht="15" customHeight="1">
      <c r="A10" s="768" t="s">
        <v>318</v>
      </c>
      <c r="B10" s="1019"/>
      <c r="C10" s="1019"/>
      <c r="D10" s="687">
        <v>0.99896999999999991</v>
      </c>
      <c r="E10" s="769">
        <v>0</v>
      </c>
      <c r="F10" s="687">
        <v>9.4150000000000011E-2</v>
      </c>
      <c r="G10" s="769">
        <v>57.63451000000002</v>
      </c>
      <c r="H10" s="687">
        <v>0</v>
      </c>
      <c r="I10" s="709">
        <v>3.2335400000000001</v>
      </c>
    </row>
    <row r="11" spans="1:9" s="400" customFormat="1" ht="15" customHeight="1">
      <c r="A11" s="1020" t="s">
        <v>338</v>
      </c>
      <c r="B11" s="1021"/>
      <c r="C11" s="1022"/>
      <c r="D11" s="689">
        <v>15.910349999999999</v>
      </c>
      <c r="E11" s="765">
        <v>0.79704000000000008</v>
      </c>
      <c r="F11" s="689">
        <v>0.29099000000000003</v>
      </c>
      <c r="G11" s="765">
        <v>917.45864000000017</v>
      </c>
      <c r="H11" s="689">
        <v>43.37171</v>
      </c>
      <c r="I11" s="710">
        <v>8.9340799999999998</v>
      </c>
    </row>
    <row r="12" spans="1:9" ht="15" customHeight="1">
      <c r="A12" s="770" t="s">
        <v>316</v>
      </c>
      <c r="B12" s="960" t="s">
        <v>361</v>
      </c>
      <c r="C12" s="960" t="s">
        <v>362</v>
      </c>
      <c r="D12" s="683">
        <v>30.256619999999998</v>
      </c>
      <c r="E12" s="682">
        <v>2.3179400000000001</v>
      </c>
      <c r="F12" s="683">
        <v>0</v>
      </c>
      <c r="G12" s="682">
        <v>1733.59501</v>
      </c>
      <c r="H12" s="683">
        <v>120.2838</v>
      </c>
      <c r="I12" s="707">
        <v>0</v>
      </c>
    </row>
    <row r="13" spans="1:9" ht="15" customHeight="1">
      <c r="A13" s="771" t="s">
        <v>319</v>
      </c>
      <c r="B13" s="961"/>
      <c r="C13" s="961"/>
      <c r="D13" s="685">
        <v>10.046100000000001</v>
      </c>
      <c r="E13" s="767">
        <v>0.99462000000000006</v>
      </c>
      <c r="F13" s="685">
        <v>0</v>
      </c>
      <c r="G13" s="767">
        <v>489.52772999999996</v>
      </c>
      <c r="H13" s="685">
        <v>37.475819999999999</v>
      </c>
      <c r="I13" s="708">
        <v>0</v>
      </c>
    </row>
    <row r="14" spans="1:9" ht="15" customHeight="1">
      <c r="A14" s="771" t="s">
        <v>320</v>
      </c>
      <c r="B14" s="961"/>
      <c r="C14" s="961"/>
      <c r="D14" s="685">
        <v>6.5705499999999999</v>
      </c>
      <c r="E14" s="767">
        <v>0</v>
      </c>
      <c r="F14" s="685">
        <v>0.51482000000000006</v>
      </c>
      <c r="G14" s="767">
        <v>258.78512999999998</v>
      </c>
      <c r="H14" s="685">
        <v>0</v>
      </c>
      <c r="I14" s="708">
        <v>9.9523899999999994</v>
      </c>
    </row>
    <row r="15" spans="1:9" ht="15" customHeight="1">
      <c r="A15" s="771" t="s">
        <v>318</v>
      </c>
      <c r="B15" s="961"/>
      <c r="C15" s="961"/>
      <c r="D15" s="685">
        <v>4.2975099999999999</v>
      </c>
      <c r="E15" s="767">
        <v>0</v>
      </c>
      <c r="F15" s="685">
        <v>0.45277999999999996</v>
      </c>
      <c r="G15" s="767">
        <v>210.85069999999999</v>
      </c>
      <c r="H15" s="685">
        <v>0</v>
      </c>
      <c r="I15" s="708">
        <v>12.80627</v>
      </c>
    </row>
    <row r="16" spans="1:9" ht="15" customHeight="1">
      <c r="A16" s="771" t="s">
        <v>337</v>
      </c>
      <c r="B16" s="961"/>
      <c r="C16" s="961"/>
      <c r="D16" s="685">
        <v>3.6087799999999999</v>
      </c>
      <c r="E16" s="767">
        <v>0.13616999999999999</v>
      </c>
      <c r="F16" s="685">
        <v>0.35186000000000001</v>
      </c>
      <c r="G16" s="767">
        <v>190.96288000000001</v>
      </c>
      <c r="H16" s="685">
        <v>2.4606699999999999</v>
      </c>
      <c r="I16" s="708">
        <v>7.0371999999999995</v>
      </c>
    </row>
    <row r="17" spans="1:9" ht="15" customHeight="1">
      <c r="A17" s="771" t="s">
        <v>342</v>
      </c>
      <c r="B17" s="961"/>
      <c r="C17" s="961"/>
      <c r="D17" s="685">
        <v>2.5824600000000002</v>
      </c>
      <c r="E17" s="767">
        <v>0</v>
      </c>
      <c r="F17" s="685">
        <v>0</v>
      </c>
      <c r="G17" s="767">
        <v>49.339059999999996</v>
      </c>
      <c r="H17" s="685">
        <v>0</v>
      </c>
      <c r="I17" s="708">
        <v>0</v>
      </c>
    </row>
    <row r="18" spans="1:9" ht="15" customHeight="1">
      <c r="A18" s="772" t="s">
        <v>336</v>
      </c>
      <c r="B18" s="962"/>
      <c r="C18" s="962"/>
      <c r="D18" s="687">
        <v>0.46258000000000005</v>
      </c>
      <c r="E18" s="769">
        <v>0</v>
      </c>
      <c r="F18" s="687">
        <v>0</v>
      </c>
      <c r="G18" s="769">
        <v>27.911899999999999</v>
      </c>
      <c r="H18" s="687">
        <v>0</v>
      </c>
      <c r="I18" s="709">
        <v>0</v>
      </c>
    </row>
    <row r="19" spans="1:9" ht="15" customHeight="1">
      <c r="A19" s="998" t="s">
        <v>338</v>
      </c>
      <c r="B19" s="999"/>
      <c r="C19" s="1014"/>
      <c r="D19" s="689">
        <v>57.824600000000004</v>
      </c>
      <c r="E19" s="765">
        <v>3.4487300000000003</v>
      </c>
      <c r="F19" s="689">
        <v>1.3194600000000001</v>
      </c>
      <c r="G19" s="765">
        <v>2960.9724099999999</v>
      </c>
      <c r="H19" s="689">
        <v>160.22028999999998</v>
      </c>
      <c r="I19" s="710">
        <v>29.795859999999998</v>
      </c>
    </row>
    <row r="20" spans="1:9" ht="15" customHeight="1">
      <c r="A20" s="716" t="s">
        <v>316</v>
      </c>
      <c r="B20" s="1023" t="s">
        <v>363</v>
      </c>
      <c r="C20" s="1026" t="s">
        <v>364</v>
      </c>
      <c r="D20" s="683">
        <v>5.6910299999999987</v>
      </c>
      <c r="E20" s="682">
        <v>0.56265999999999994</v>
      </c>
      <c r="F20" s="683">
        <v>0</v>
      </c>
      <c r="G20" s="682">
        <v>76.485649999999978</v>
      </c>
      <c r="H20" s="683">
        <v>7.5396400000000003</v>
      </c>
      <c r="I20" s="711">
        <v>0</v>
      </c>
    </row>
    <row r="21" spans="1:9" ht="15" customHeight="1">
      <c r="A21" s="717" t="s">
        <v>318</v>
      </c>
      <c r="B21" s="1024"/>
      <c r="C21" s="1027"/>
      <c r="D21" s="685">
        <v>1.3439199999999996</v>
      </c>
      <c r="E21" s="767">
        <v>0</v>
      </c>
      <c r="F21" s="685">
        <v>0.13549</v>
      </c>
      <c r="G21" s="767">
        <v>28.495830000000002</v>
      </c>
      <c r="H21" s="685">
        <v>0</v>
      </c>
      <c r="I21" s="712">
        <v>2.32666</v>
      </c>
    </row>
    <row r="22" spans="1:9" ht="15" customHeight="1">
      <c r="A22" s="717" t="s">
        <v>319</v>
      </c>
      <c r="B22" s="1024"/>
      <c r="C22" s="1027"/>
      <c r="D22" s="685">
        <v>1.1792499999999999</v>
      </c>
      <c r="E22" s="767">
        <v>0</v>
      </c>
      <c r="F22" s="685">
        <v>0</v>
      </c>
      <c r="G22" s="767">
        <v>23.95926</v>
      </c>
      <c r="H22" s="685">
        <v>0</v>
      </c>
      <c r="I22" s="712">
        <v>0</v>
      </c>
    </row>
    <row r="23" spans="1:9" ht="15" customHeight="1">
      <c r="A23" s="717" t="s">
        <v>320</v>
      </c>
      <c r="B23" s="1024"/>
      <c r="C23" s="1027"/>
      <c r="D23" s="685">
        <v>0.65217999999999998</v>
      </c>
      <c r="E23" s="767">
        <v>0</v>
      </c>
      <c r="F23" s="685">
        <v>0</v>
      </c>
      <c r="G23" s="767">
        <v>8.6479999999999997</v>
      </c>
      <c r="H23" s="685">
        <v>0</v>
      </c>
      <c r="I23" s="712">
        <v>0</v>
      </c>
    </row>
    <row r="24" spans="1:9" ht="15" customHeight="1">
      <c r="A24" s="717" t="s">
        <v>342</v>
      </c>
      <c r="B24" s="1024"/>
      <c r="C24" s="1027"/>
      <c r="D24" s="685">
        <v>0.20038</v>
      </c>
      <c r="E24" s="767">
        <v>0</v>
      </c>
      <c r="F24" s="685">
        <v>0</v>
      </c>
      <c r="G24" s="767">
        <v>3.7064499999999998</v>
      </c>
      <c r="H24" s="685">
        <v>0</v>
      </c>
      <c r="I24" s="712">
        <v>0</v>
      </c>
    </row>
    <row r="25" spans="1:9" ht="15" customHeight="1">
      <c r="A25" s="718" t="s">
        <v>336</v>
      </c>
      <c r="B25" s="1025"/>
      <c r="C25" s="1028"/>
      <c r="D25" s="687">
        <v>5.94E-3</v>
      </c>
      <c r="E25" s="769">
        <v>0</v>
      </c>
      <c r="F25" s="687">
        <v>0</v>
      </c>
      <c r="G25" s="769">
        <v>0.11392000000000001</v>
      </c>
      <c r="H25" s="687">
        <v>0</v>
      </c>
      <c r="I25" s="713">
        <v>0</v>
      </c>
    </row>
    <row r="26" spans="1:9" ht="15" customHeight="1">
      <c r="A26" s="998" t="s">
        <v>338</v>
      </c>
      <c r="B26" s="999"/>
      <c r="C26" s="1014"/>
      <c r="D26" s="689">
        <v>9.0726999999999993</v>
      </c>
      <c r="E26" s="688">
        <v>0.56265999999999994</v>
      </c>
      <c r="F26" s="689">
        <v>0.13549</v>
      </c>
      <c r="G26" s="688">
        <v>141.40910999999997</v>
      </c>
      <c r="H26" s="689">
        <v>7.5396400000000003</v>
      </c>
      <c r="I26" s="714">
        <v>2.32666</v>
      </c>
    </row>
    <row r="27" spans="1:9" ht="15" customHeight="1">
      <c r="A27" s="773" t="s">
        <v>316</v>
      </c>
      <c r="B27" s="1001" t="s">
        <v>365</v>
      </c>
      <c r="C27" s="1004" t="s">
        <v>366</v>
      </c>
      <c r="D27" s="683">
        <v>42.805630000000008</v>
      </c>
      <c r="E27" s="682">
        <v>1.95655</v>
      </c>
      <c r="F27" s="683">
        <v>0</v>
      </c>
      <c r="G27" s="682">
        <v>395.23631</v>
      </c>
      <c r="H27" s="683">
        <v>18.40831</v>
      </c>
      <c r="I27" s="711">
        <v>0</v>
      </c>
    </row>
    <row r="28" spans="1:9" ht="15" customHeight="1">
      <c r="A28" s="736" t="s">
        <v>342</v>
      </c>
      <c r="B28" s="1002"/>
      <c r="C28" s="1005"/>
      <c r="D28" s="685">
        <v>4.1780900000000001</v>
      </c>
      <c r="E28" s="684">
        <v>0</v>
      </c>
      <c r="F28" s="685">
        <v>0</v>
      </c>
      <c r="G28" s="684">
        <v>79.83720000000001</v>
      </c>
      <c r="H28" s="685">
        <v>0</v>
      </c>
      <c r="I28" s="712">
        <v>0</v>
      </c>
    </row>
    <row r="29" spans="1:9" ht="15" customHeight="1">
      <c r="A29" s="736" t="s">
        <v>319</v>
      </c>
      <c r="B29" s="1002"/>
      <c r="C29" s="1005"/>
      <c r="D29" s="685">
        <v>0.98082000000000003</v>
      </c>
      <c r="E29" s="684">
        <v>7.5409999999999991E-2</v>
      </c>
      <c r="F29" s="685">
        <v>0</v>
      </c>
      <c r="G29" s="684">
        <v>11.301250000000001</v>
      </c>
      <c r="H29" s="685">
        <v>0.70884999999999998</v>
      </c>
      <c r="I29" s="712">
        <v>0</v>
      </c>
    </row>
    <row r="30" spans="1:9" ht="15" customHeight="1">
      <c r="A30" s="736" t="s">
        <v>320</v>
      </c>
      <c r="B30" s="1002"/>
      <c r="C30" s="1005"/>
      <c r="D30" s="685">
        <v>0.90128999999999992</v>
      </c>
      <c r="E30" s="684">
        <v>0</v>
      </c>
      <c r="F30" s="685">
        <v>0</v>
      </c>
      <c r="G30" s="684">
        <v>10.32432</v>
      </c>
      <c r="H30" s="685">
        <v>0</v>
      </c>
      <c r="I30" s="712">
        <v>0</v>
      </c>
    </row>
    <row r="31" spans="1:9" ht="15" customHeight="1">
      <c r="A31" s="736" t="s">
        <v>318</v>
      </c>
      <c r="B31" s="1002"/>
      <c r="C31" s="1005"/>
      <c r="D31" s="715">
        <v>8.8040000000000007E-2</v>
      </c>
      <c r="E31" s="684">
        <v>0</v>
      </c>
      <c r="F31" s="685">
        <v>0</v>
      </c>
      <c r="G31" s="684">
        <v>1.9213699999999998</v>
      </c>
      <c r="H31" s="685">
        <v>0</v>
      </c>
      <c r="I31" s="712">
        <v>0</v>
      </c>
    </row>
    <row r="32" spans="1:9" ht="15" customHeight="1">
      <c r="A32" s="774" t="s">
        <v>336</v>
      </c>
      <c r="B32" s="1042"/>
      <c r="C32" s="1043"/>
      <c r="D32" s="687">
        <v>2.452E-2</v>
      </c>
      <c r="E32" s="686">
        <v>0</v>
      </c>
      <c r="F32" s="687">
        <v>0</v>
      </c>
      <c r="G32" s="686">
        <v>0.31348000000000004</v>
      </c>
      <c r="H32" s="687">
        <v>0</v>
      </c>
      <c r="I32" s="713">
        <v>0</v>
      </c>
    </row>
    <row r="33" spans="1:9" ht="15" customHeight="1">
      <c r="A33" s="1036" t="s">
        <v>338</v>
      </c>
      <c r="B33" s="1037"/>
      <c r="C33" s="1038"/>
      <c r="D33" s="689">
        <v>48.978390000000012</v>
      </c>
      <c r="E33" s="688">
        <v>2.0319600000000002</v>
      </c>
      <c r="F33" s="689">
        <v>0</v>
      </c>
      <c r="G33" s="688">
        <v>498.93393000000003</v>
      </c>
      <c r="H33" s="689">
        <v>19.117159999999998</v>
      </c>
      <c r="I33" s="714">
        <v>0</v>
      </c>
    </row>
    <row r="34" spans="1:9" ht="15" customHeight="1">
      <c r="A34" s="716" t="s">
        <v>316</v>
      </c>
      <c r="B34" s="1027" t="s">
        <v>367</v>
      </c>
      <c r="C34" s="1040" t="s">
        <v>368</v>
      </c>
      <c r="D34" s="683">
        <v>22.988750000000003</v>
      </c>
      <c r="E34" s="682">
        <v>1.4184700000000001</v>
      </c>
      <c r="F34" s="683">
        <v>0</v>
      </c>
      <c r="G34" s="682">
        <v>336.34126000000003</v>
      </c>
      <c r="H34" s="683">
        <v>19.801110000000001</v>
      </c>
      <c r="I34" s="711">
        <v>0</v>
      </c>
    </row>
    <row r="35" spans="1:9" ht="15" customHeight="1">
      <c r="A35" s="717" t="s">
        <v>319</v>
      </c>
      <c r="B35" s="1027"/>
      <c r="C35" s="1040"/>
      <c r="D35" s="685">
        <v>3.0134799999999999</v>
      </c>
      <c r="E35" s="684">
        <v>0</v>
      </c>
      <c r="F35" s="685">
        <v>0</v>
      </c>
      <c r="G35" s="684">
        <v>47.583369999999995</v>
      </c>
      <c r="H35" s="685">
        <v>0</v>
      </c>
      <c r="I35" s="712">
        <v>0</v>
      </c>
    </row>
    <row r="36" spans="1:9" ht="15" customHeight="1">
      <c r="A36" s="717" t="s">
        <v>342</v>
      </c>
      <c r="B36" s="1027"/>
      <c r="C36" s="1040"/>
      <c r="D36" s="685">
        <v>2.26308</v>
      </c>
      <c r="E36" s="684">
        <v>0</v>
      </c>
      <c r="F36" s="685">
        <v>0</v>
      </c>
      <c r="G36" s="684">
        <v>43.329190000000004</v>
      </c>
      <c r="H36" s="685">
        <v>0</v>
      </c>
      <c r="I36" s="712">
        <v>0</v>
      </c>
    </row>
    <row r="37" spans="1:9" ht="15" customHeight="1">
      <c r="A37" s="718" t="s">
        <v>320</v>
      </c>
      <c r="B37" s="1039"/>
      <c r="C37" s="1041"/>
      <c r="D37" s="687">
        <v>0.62191000000000007</v>
      </c>
      <c r="E37" s="686">
        <v>0</v>
      </c>
      <c r="F37" s="687">
        <v>0</v>
      </c>
      <c r="G37" s="686">
        <v>12.260910000000001</v>
      </c>
      <c r="H37" s="687">
        <v>0</v>
      </c>
      <c r="I37" s="713">
        <v>0</v>
      </c>
    </row>
    <row r="38" spans="1:9" ht="15" customHeight="1">
      <c r="A38" s="980" t="s">
        <v>338</v>
      </c>
      <c r="B38" s="1037"/>
      <c r="C38" s="1038"/>
      <c r="D38" s="689">
        <v>28.887220000000003</v>
      </c>
      <c r="E38" s="688">
        <v>1.4184700000000001</v>
      </c>
      <c r="F38" s="689">
        <v>0</v>
      </c>
      <c r="G38" s="688">
        <v>439.51473000000004</v>
      </c>
      <c r="H38" s="689">
        <v>19.801110000000001</v>
      </c>
      <c r="I38" s="714">
        <v>0</v>
      </c>
    </row>
    <row r="39" spans="1:9" ht="15" customHeight="1">
      <c r="A39" s="775" t="s">
        <v>316</v>
      </c>
      <c r="B39" s="1032" t="s">
        <v>505</v>
      </c>
      <c r="C39" s="1033" t="s">
        <v>369</v>
      </c>
      <c r="D39" s="683">
        <v>2.40158</v>
      </c>
      <c r="E39" s="682">
        <v>0.22463999999999998</v>
      </c>
      <c r="F39" s="683">
        <v>0</v>
      </c>
      <c r="G39" s="682">
        <v>47.963589999999996</v>
      </c>
      <c r="H39" s="683">
        <v>4.44787</v>
      </c>
      <c r="I39" s="711">
        <v>0</v>
      </c>
    </row>
    <row r="40" spans="1:9" ht="15" customHeight="1">
      <c r="A40" s="776" t="s">
        <v>320</v>
      </c>
      <c r="B40" s="1027"/>
      <c r="C40" s="1034"/>
      <c r="D40" s="685">
        <v>0.8667999999999999</v>
      </c>
      <c r="E40" s="684">
        <v>0</v>
      </c>
      <c r="F40" s="685">
        <v>0</v>
      </c>
      <c r="G40" s="684">
        <v>18.392330000000001</v>
      </c>
      <c r="H40" s="685">
        <v>0</v>
      </c>
      <c r="I40" s="712">
        <v>0</v>
      </c>
    </row>
    <row r="41" spans="1:9" ht="15" customHeight="1">
      <c r="A41" s="776" t="s">
        <v>318</v>
      </c>
      <c r="B41" s="1027"/>
      <c r="C41" s="1034"/>
      <c r="D41" s="685">
        <v>0.35117999999999994</v>
      </c>
      <c r="E41" s="684">
        <v>0</v>
      </c>
      <c r="F41" s="685">
        <v>0</v>
      </c>
      <c r="G41" s="684">
        <v>8.9111399999999996</v>
      </c>
      <c r="H41" s="685">
        <v>0</v>
      </c>
      <c r="I41" s="712">
        <v>0</v>
      </c>
    </row>
    <row r="42" spans="1:9" ht="15" customHeight="1">
      <c r="A42" s="776" t="s">
        <v>319</v>
      </c>
      <c r="B42" s="1027"/>
      <c r="C42" s="1034"/>
      <c r="D42" s="685">
        <v>0.33023000000000002</v>
      </c>
      <c r="E42" s="684">
        <v>0</v>
      </c>
      <c r="F42" s="685">
        <v>0</v>
      </c>
      <c r="G42" s="684">
        <v>7.0126599999999986</v>
      </c>
      <c r="H42" s="685">
        <v>0</v>
      </c>
      <c r="I42" s="712">
        <v>0</v>
      </c>
    </row>
    <row r="43" spans="1:9" ht="15" customHeight="1">
      <c r="A43" s="776" t="s">
        <v>342</v>
      </c>
      <c r="B43" s="1027"/>
      <c r="C43" s="1034"/>
      <c r="D43" s="685">
        <v>0.18478</v>
      </c>
      <c r="E43" s="684">
        <v>0</v>
      </c>
      <c r="F43" s="685">
        <v>0</v>
      </c>
      <c r="G43" s="684">
        <v>3.5312599999999996</v>
      </c>
      <c r="H43" s="685">
        <v>0</v>
      </c>
      <c r="I43" s="712">
        <v>0</v>
      </c>
    </row>
    <row r="44" spans="1:9" ht="15" customHeight="1">
      <c r="A44" s="776" t="s">
        <v>337</v>
      </c>
      <c r="B44" s="1028"/>
      <c r="C44" s="1035"/>
      <c r="D44" s="687">
        <v>0.13228000000000001</v>
      </c>
      <c r="E44" s="686">
        <v>1.566E-2</v>
      </c>
      <c r="F44" s="687">
        <v>0</v>
      </c>
      <c r="G44" s="686">
        <v>1.9842000000000002</v>
      </c>
      <c r="H44" s="687">
        <v>0.2349</v>
      </c>
      <c r="I44" s="713">
        <v>0</v>
      </c>
    </row>
    <row r="45" spans="1:9" ht="15" customHeight="1">
      <c r="A45" s="980" t="s">
        <v>338</v>
      </c>
      <c r="B45" s="981"/>
      <c r="C45" s="982"/>
      <c r="D45" s="689">
        <v>4.2668499999999998</v>
      </c>
      <c r="E45" s="688">
        <v>0.24029999999999999</v>
      </c>
      <c r="F45" s="689">
        <v>0</v>
      </c>
      <c r="G45" s="688">
        <v>87.795180000000002</v>
      </c>
      <c r="H45" s="689">
        <v>4.6827699999999997</v>
      </c>
      <c r="I45" s="714">
        <v>0</v>
      </c>
    </row>
    <row r="46" spans="1:9" ht="15" customHeight="1">
      <c r="A46" s="716" t="s">
        <v>316</v>
      </c>
      <c r="B46" s="960" t="s">
        <v>370</v>
      </c>
      <c r="C46" s="960" t="s">
        <v>371</v>
      </c>
      <c r="D46" s="683">
        <v>5.3343399999999992</v>
      </c>
      <c r="E46" s="682">
        <v>0.33761000000000002</v>
      </c>
      <c r="F46" s="683">
        <v>0</v>
      </c>
      <c r="G46" s="682">
        <v>118.84905999999999</v>
      </c>
      <c r="H46" s="683">
        <v>7.6637500000000003</v>
      </c>
      <c r="I46" s="711">
        <v>0</v>
      </c>
    </row>
    <row r="47" spans="1:9" ht="15" customHeight="1">
      <c r="A47" s="717" t="s">
        <v>319</v>
      </c>
      <c r="B47" s="961"/>
      <c r="C47" s="961"/>
      <c r="D47" s="685">
        <v>1.2866399999999998</v>
      </c>
      <c r="E47" s="767">
        <v>0.10504000000000001</v>
      </c>
      <c r="F47" s="685">
        <v>0</v>
      </c>
      <c r="G47" s="767">
        <v>29.791310000000006</v>
      </c>
      <c r="H47" s="685">
        <v>2.4579400000000002</v>
      </c>
      <c r="I47" s="712">
        <v>0</v>
      </c>
    </row>
    <row r="48" spans="1:9" ht="15" customHeight="1">
      <c r="A48" s="717" t="s">
        <v>320</v>
      </c>
      <c r="B48" s="961"/>
      <c r="C48" s="961"/>
      <c r="D48" s="685">
        <v>0.96630999999999989</v>
      </c>
      <c r="E48" s="767">
        <v>0</v>
      </c>
      <c r="F48" s="685">
        <v>0</v>
      </c>
      <c r="G48" s="767">
        <v>20.51737</v>
      </c>
      <c r="H48" s="685">
        <v>0</v>
      </c>
      <c r="I48" s="712">
        <v>0</v>
      </c>
    </row>
    <row r="49" spans="1:9" ht="15" customHeight="1">
      <c r="A49" s="717" t="s">
        <v>318</v>
      </c>
      <c r="B49" s="961"/>
      <c r="C49" s="961"/>
      <c r="D49" s="685">
        <v>0.61960999999999999</v>
      </c>
      <c r="E49" s="767">
        <v>0</v>
      </c>
      <c r="F49" s="685">
        <v>0</v>
      </c>
      <c r="G49" s="767">
        <v>16.616109999999999</v>
      </c>
      <c r="H49" s="685">
        <v>0</v>
      </c>
      <c r="I49" s="712">
        <v>0</v>
      </c>
    </row>
    <row r="50" spans="1:9" ht="15" customHeight="1">
      <c r="A50" s="717" t="s">
        <v>342</v>
      </c>
      <c r="B50" s="961"/>
      <c r="C50" s="961"/>
      <c r="D50" s="685">
        <v>0.34232000000000007</v>
      </c>
      <c r="E50" s="767">
        <v>0</v>
      </c>
      <c r="F50" s="685">
        <v>0</v>
      </c>
      <c r="G50" s="767">
        <v>6.5470899999999999</v>
      </c>
      <c r="H50" s="685">
        <v>0</v>
      </c>
      <c r="I50" s="712">
        <v>0</v>
      </c>
    </row>
    <row r="51" spans="1:9" ht="15" customHeight="1">
      <c r="A51" s="717" t="s">
        <v>337</v>
      </c>
      <c r="B51" s="961"/>
      <c r="C51" s="961"/>
      <c r="D51" s="685">
        <v>0.15875999999999998</v>
      </c>
      <c r="E51" s="767">
        <v>2.6260000000000002E-2</v>
      </c>
      <c r="F51" s="685">
        <v>0</v>
      </c>
      <c r="G51" s="767">
        <v>2.3814000000000002</v>
      </c>
      <c r="H51" s="685">
        <v>0.39389999999999997</v>
      </c>
      <c r="I51" s="712">
        <v>0</v>
      </c>
    </row>
    <row r="52" spans="1:9" ht="15" customHeight="1">
      <c r="A52" s="718" t="s">
        <v>336</v>
      </c>
      <c r="B52" s="962"/>
      <c r="C52" s="962"/>
      <c r="D52" s="687">
        <v>7.4520000000000003E-2</v>
      </c>
      <c r="E52" s="769">
        <v>0</v>
      </c>
      <c r="F52" s="687">
        <v>0</v>
      </c>
      <c r="G52" s="769">
        <v>1.79471</v>
      </c>
      <c r="H52" s="687">
        <v>0</v>
      </c>
      <c r="I52" s="713">
        <v>0</v>
      </c>
    </row>
    <row r="53" spans="1:9" ht="15" customHeight="1">
      <c r="A53" s="1036" t="s">
        <v>338</v>
      </c>
      <c r="B53" s="1037"/>
      <c r="C53" s="1038"/>
      <c r="D53" s="689">
        <v>8.7824999999999989</v>
      </c>
      <c r="E53" s="765">
        <v>0.46891000000000005</v>
      </c>
      <c r="F53" s="689">
        <v>0</v>
      </c>
      <c r="G53" s="765">
        <v>196.49705</v>
      </c>
      <c r="H53" s="689">
        <v>10.515590000000001</v>
      </c>
      <c r="I53" s="714">
        <v>0</v>
      </c>
    </row>
    <row r="54" spans="1:9" ht="13.5" thickBot="1">
      <c r="A54" s="1029" t="s">
        <v>351</v>
      </c>
      <c r="B54" s="1030"/>
      <c r="C54" s="1031"/>
      <c r="D54" s="401">
        <f t="shared" ref="D54:I54" si="0">D38+D33+D19+D26+D11+D45+D53</f>
        <v>173.72261000000003</v>
      </c>
      <c r="E54" s="401">
        <f t="shared" si="0"/>
        <v>8.9680699999999991</v>
      </c>
      <c r="F54" s="401">
        <f t="shared" si="0"/>
        <v>1.7459400000000003</v>
      </c>
      <c r="G54" s="401">
        <f t="shared" si="0"/>
        <v>5242.5810499999998</v>
      </c>
      <c r="H54" s="401">
        <f t="shared" si="0"/>
        <v>265.24826999999999</v>
      </c>
      <c r="I54" s="598">
        <f t="shared" si="0"/>
        <v>41.056599999999996</v>
      </c>
    </row>
    <row r="55" spans="1:9">
      <c r="A55" s="599" t="s">
        <v>352</v>
      </c>
      <c r="B55" s="433"/>
      <c r="C55" s="433"/>
      <c r="D55" s="434"/>
      <c r="E55" s="434"/>
      <c r="F55" s="434"/>
      <c r="G55" s="434"/>
      <c r="H55" s="434"/>
      <c r="I55" s="600"/>
    </row>
    <row r="56" spans="1:9" ht="13.5" thickBot="1">
      <c r="A56" s="963" t="s">
        <v>353</v>
      </c>
      <c r="B56" s="964"/>
      <c r="C56" s="964"/>
      <c r="D56" s="964"/>
      <c r="E56" s="964"/>
      <c r="F56" s="964"/>
      <c r="G56" s="964"/>
      <c r="H56" s="964"/>
      <c r="I56" s="965"/>
    </row>
    <row r="69" spans="1:11">
      <c r="B69" s="171" t="s">
        <v>354</v>
      </c>
      <c r="C69" s="576" t="s">
        <v>355</v>
      </c>
    </row>
    <row r="70" spans="1:11">
      <c r="A70" s="171" t="s">
        <v>356</v>
      </c>
      <c r="B70" s="313">
        <v>0</v>
      </c>
      <c r="C70" s="314">
        <v>0</v>
      </c>
      <c r="J70" s="171"/>
      <c r="K70" s="404"/>
    </row>
    <row r="71" spans="1:11">
      <c r="A71" s="171" t="s">
        <v>357</v>
      </c>
      <c r="B71" s="313">
        <f>E11+E19+E26+E33+E38+E45+E53</f>
        <v>8.9680700000000009</v>
      </c>
      <c r="C71" s="313">
        <f>F11+F19+F26+F33+F38+F45+F53</f>
        <v>1.74594</v>
      </c>
      <c r="J71" s="313"/>
      <c r="K71" s="314"/>
    </row>
    <row r="72" spans="1:11">
      <c r="J72" s="313"/>
      <c r="K72" s="313"/>
    </row>
  </sheetData>
  <mergeCells count="34">
    <mergeCell ref="A38:C38"/>
    <mergeCell ref="A33:C33"/>
    <mergeCell ref="B34:B37"/>
    <mergeCell ref="C34:C37"/>
    <mergeCell ref="B27:B32"/>
    <mergeCell ref="C27:C32"/>
    <mergeCell ref="A54:C54"/>
    <mergeCell ref="A56:I56"/>
    <mergeCell ref="A45:C45"/>
    <mergeCell ref="B39:B44"/>
    <mergeCell ref="C39:C44"/>
    <mergeCell ref="A53:C53"/>
    <mergeCell ref="B46:B52"/>
    <mergeCell ref="C46:C52"/>
    <mergeCell ref="A26:C26"/>
    <mergeCell ref="A3:A5"/>
    <mergeCell ref="B3:B5"/>
    <mergeCell ref="C3:C5"/>
    <mergeCell ref="B6:B10"/>
    <mergeCell ref="C6:C10"/>
    <mergeCell ref="A11:C11"/>
    <mergeCell ref="B12:B18"/>
    <mergeCell ref="C12:C18"/>
    <mergeCell ref="A19:C19"/>
    <mergeCell ref="B20:B25"/>
    <mergeCell ref="C20:C25"/>
    <mergeCell ref="A1:I1"/>
    <mergeCell ref="A2:I2"/>
    <mergeCell ref="D3:F3"/>
    <mergeCell ref="G3:I3"/>
    <mergeCell ref="D4:D5"/>
    <mergeCell ref="E4:F4"/>
    <mergeCell ref="G4:G5"/>
    <mergeCell ref="H4:I4"/>
  </mergeCells>
  <printOptions horizontalCentered="1" verticalCentered="1"/>
  <pageMargins left="0.25" right="0.25" top="0.75" bottom="0.75" header="0.3" footer="0.3"/>
  <pageSetup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B0F0"/>
    <pageSetUpPr fitToPage="1"/>
  </sheetPr>
  <dimension ref="A1:CG46"/>
  <sheetViews>
    <sheetView tabSelected="1" view="pageBreakPreview" zoomScaleNormal="100" zoomScaleSheetLayoutView="100" workbookViewId="0">
      <selection activeCell="F2" sqref="F2"/>
    </sheetView>
  </sheetViews>
  <sheetFormatPr baseColWidth="10" defaultColWidth="11.42578125" defaultRowHeight="12.75"/>
  <cols>
    <col min="1" max="1" width="8" style="25" customWidth="1"/>
    <col min="2" max="2" width="115.140625" style="16" customWidth="1"/>
    <col min="3" max="3" width="9.5703125" style="16" customWidth="1"/>
    <col min="4" max="6" width="9.42578125" style="16" customWidth="1"/>
    <col min="7" max="85" width="11.42578125" style="16"/>
    <col min="86" max="16384" width="11.42578125" style="12"/>
  </cols>
  <sheetData>
    <row r="1" spans="1:3">
      <c r="A1" s="206"/>
      <c r="B1" s="157"/>
      <c r="C1" s="157"/>
    </row>
    <row r="2" spans="1:3">
      <c r="A2" s="846" t="s">
        <v>14</v>
      </c>
      <c r="B2" s="846"/>
      <c r="C2" s="846"/>
    </row>
    <row r="3" spans="1:3">
      <c r="A3" s="16"/>
    </row>
    <row r="4" spans="1:3">
      <c r="A4" s="16"/>
    </row>
    <row r="5" spans="1:3">
      <c r="A5" s="16"/>
      <c r="C5" s="29"/>
    </row>
    <row r="6" spans="1:3">
      <c r="A6" s="206"/>
      <c r="B6" s="157"/>
      <c r="C6" s="157"/>
    </row>
    <row r="7" spans="1:3">
      <c r="A7" s="207" t="s">
        <v>15</v>
      </c>
      <c r="B7" s="208" t="s">
        <v>16</v>
      </c>
      <c r="C7" s="209" t="s">
        <v>17</v>
      </c>
    </row>
    <row r="8" spans="1:3">
      <c r="A8" s="210"/>
      <c r="B8" s="157"/>
      <c r="C8" s="27"/>
    </row>
    <row r="9" spans="1:3">
      <c r="A9" s="210">
        <v>1</v>
      </c>
      <c r="B9" s="16" t="s">
        <v>18</v>
      </c>
      <c r="C9" s="30">
        <v>5</v>
      </c>
    </row>
    <row r="10" spans="1:3">
      <c r="A10" s="210">
        <v>2</v>
      </c>
      <c r="B10" s="143" t="s">
        <v>19</v>
      </c>
      <c r="C10" s="30">
        <v>6</v>
      </c>
    </row>
    <row r="11" spans="1:3">
      <c r="A11" s="210">
        <v>3</v>
      </c>
      <c r="B11" s="143" t="s">
        <v>20</v>
      </c>
      <c r="C11" s="30">
        <v>7</v>
      </c>
    </row>
    <row r="12" spans="1:3">
      <c r="A12" s="210">
        <v>4</v>
      </c>
      <c r="B12" s="383" t="s">
        <v>21</v>
      </c>
      <c r="C12" s="30">
        <v>11</v>
      </c>
    </row>
    <row r="13" spans="1:3">
      <c r="A13" s="210">
        <v>5</v>
      </c>
      <c r="B13" s="143" t="s">
        <v>22</v>
      </c>
      <c r="C13" s="30">
        <v>12</v>
      </c>
    </row>
    <row r="14" spans="1:3">
      <c r="A14" s="379">
        <v>6</v>
      </c>
      <c r="B14" s="143" t="s">
        <v>23</v>
      </c>
      <c r="C14" s="30">
        <v>13</v>
      </c>
    </row>
    <row r="15" spans="1:3">
      <c r="A15" s="210">
        <v>7</v>
      </c>
      <c r="B15" s="16" t="s">
        <v>24</v>
      </c>
      <c r="C15" s="30">
        <v>18</v>
      </c>
    </row>
    <row r="16" spans="1:3">
      <c r="A16" s="210">
        <v>8</v>
      </c>
      <c r="B16" s="143" t="s">
        <v>25</v>
      </c>
      <c r="C16" s="30">
        <v>19</v>
      </c>
    </row>
    <row r="17" spans="1:3">
      <c r="A17" s="211">
        <v>9</v>
      </c>
      <c r="B17" s="248" t="s">
        <v>26</v>
      </c>
      <c r="C17" s="30">
        <v>20</v>
      </c>
    </row>
    <row r="18" spans="1:3">
      <c r="A18" s="211">
        <v>10</v>
      </c>
      <c r="B18" s="143" t="s">
        <v>27</v>
      </c>
      <c r="C18" s="30">
        <v>21</v>
      </c>
    </row>
    <row r="19" spans="1:3">
      <c r="A19" s="210">
        <v>11</v>
      </c>
      <c r="B19" s="16" t="s">
        <v>28</v>
      </c>
      <c r="C19" s="30">
        <v>22</v>
      </c>
    </row>
    <row r="20" spans="1:3">
      <c r="A20" s="210">
        <v>12</v>
      </c>
      <c r="B20" s="16" t="s">
        <v>29</v>
      </c>
      <c r="C20" s="30">
        <v>23</v>
      </c>
    </row>
    <row r="21" spans="1:3">
      <c r="A21" s="210">
        <v>13</v>
      </c>
      <c r="B21" s="16" t="s">
        <v>30</v>
      </c>
      <c r="C21" s="30">
        <v>24</v>
      </c>
    </row>
    <row r="22" spans="1:3">
      <c r="A22" s="210">
        <v>14</v>
      </c>
      <c r="B22" s="16" t="s">
        <v>31</v>
      </c>
      <c r="C22" s="30">
        <v>25</v>
      </c>
    </row>
    <row r="23" spans="1:3">
      <c r="A23" s="210">
        <v>15</v>
      </c>
      <c r="B23" s="143" t="s">
        <v>32</v>
      </c>
      <c r="C23" s="30">
        <v>26</v>
      </c>
    </row>
    <row r="24" spans="1:3">
      <c r="A24" s="210">
        <v>16</v>
      </c>
      <c r="B24" s="143" t="s">
        <v>33</v>
      </c>
      <c r="C24" s="30">
        <v>28</v>
      </c>
    </row>
    <row r="25" spans="1:3">
      <c r="A25" s="210">
        <v>17</v>
      </c>
      <c r="B25" s="16" t="s">
        <v>34</v>
      </c>
      <c r="C25" s="30">
        <v>28</v>
      </c>
    </row>
    <row r="26" spans="1:3">
      <c r="A26" s="210">
        <v>18</v>
      </c>
      <c r="B26" s="16" t="s">
        <v>35</v>
      </c>
      <c r="C26" s="30">
        <v>29</v>
      </c>
    </row>
    <row r="27" spans="1:3">
      <c r="A27" s="13">
        <v>19</v>
      </c>
      <c r="B27" s="157" t="s">
        <v>36</v>
      </c>
      <c r="C27" s="30">
        <v>30</v>
      </c>
    </row>
    <row r="28" spans="1:3">
      <c r="A28" s="210">
        <v>20</v>
      </c>
      <c r="B28" s="157" t="s">
        <v>37</v>
      </c>
      <c r="C28" s="30">
        <v>32</v>
      </c>
    </row>
    <row r="29" spans="1:3">
      <c r="A29" s="210">
        <v>21</v>
      </c>
      <c r="B29" s="157" t="s">
        <v>38</v>
      </c>
      <c r="C29" s="30">
        <v>34</v>
      </c>
    </row>
    <row r="30" spans="1:3">
      <c r="B30" s="157" t="s">
        <v>39</v>
      </c>
      <c r="C30" s="30"/>
    </row>
    <row r="31" spans="1:3">
      <c r="A31" s="25">
        <v>22</v>
      </c>
      <c r="B31" s="157" t="s">
        <v>40</v>
      </c>
      <c r="C31" s="30">
        <v>35</v>
      </c>
    </row>
    <row r="32" spans="1:3">
      <c r="B32" s="157" t="s">
        <v>41</v>
      </c>
      <c r="C32" s="30"/>
    </row>
    <row r="33" spans="1:4">
      <c r="A33" s="13">
        <v>23</v>
      </c>
      <c r="B33" s="157" t="s">
        <v>42</v>
      </c>
      <c r="C33" s="312">
        <v>36</v>
      </c>
    </row>
    <row r="34" spans="1:4">
      <c r="A34" s="210"/>
      <c r="B34" s="157"/>
      <c r="C34" s="212"/>
    </row>
    <row r="35" spans="1:4">
      <c r="A35" s="209" t="s">
        <v>43</v>
      </c>
      <c r="B35" s="208" t="s">
        <v>16</v>
      </c>
      <c r="C35" s="213"/>
    </row>
    <row r="36" spans="1:4">
      <c r="A36" s="5"/>
      <c r="B36" s="157"/>
      <c r="C36" s="28"/>
    </row>
    <row r="37" spans="1:4">
      <c r="A37" s="210">
        <v>1</v>
      </c>
      <c r="B37" s="384" t="s">
        <v>44</v>
      </c>
      <c r="C37" s="30">
        <v>8</v>
      </c>
    </row>
    <row r="38" spans="1:4">
      <c r="A38" s="379">
        <v>2</v>
      </c>
      <c r="B38" s="370" t="s">
        <v>45</v>
      </c>
      <c r="C38" s="30">
        <v>9</v>
      </c>
      <c r="D38" s="170"/>
    </row>
    <row r="39" spans="1:4">
      <c r="A39" s="210">
        <v>3</v>
      </c>
      <c r="B39" s="383" t="s">
        <v>46</v>
      </c>
      <c r="C39" s="4">
        <v>10</v>
      </c>
    </row>
    <row r="40" spans="1:4">
      <c r="A40" s="210">
        <v>4</v>
      </c>
      <c r="B40" s="383" t="s">
        <v>47</v>
      </c>
      <c r="C40" s="30">
        <v>14</v>
      </c>
    </row>
    <row r="41" spans="1:4">
      <c r="A41" s="210">
        <v>5</v>
      </c>
      <c r="B41" s="392" t="s">
        <v>48</v>
      </c>
      <c r="C41" s="30">
        <v>15</v>
      </c>
    </row>
    <row r="42" spans="1:4">
      <c r="A42" s="210">
        <v>6</v>
      </c>
      <c r="B42" s="383" t="s">
        <v>49</v>
      </c>
      <c r="C42" s="30">
        <v>16</v>
      </c>
    </row>
    <row r="43" spans="1:4">
      <c r="A43" s="210">
        <v>7</v>
      </c>
      <c r="B43" s="383" t="s">
        <v>50</v>
      </c>
      <c r="C43" s="30">
        <v>17</v>
      </c>
    </row>
    <row r="44" spans="1:4">
      <c r="A44" s="210">
        <v>8</v>
      </c>
      <c r="B44" s="383" t="s">
        <v>51</v>
      </c>
      <c r="C44" s="30">
        <v>31</v>
      </c>
    </row>
    <row r="45" spans="1:4">
      <c r="A45" s="210">
        <v>9</v>
      </c>
      <c r="B45" s="383" t="s">
        <v>496</v>
      </c>
      <c r="C45" s="30">
        <v>33</v>
      </c>
    </row>
    <row r="46" spans="1:4">
      <c r="A46" s="16"/>
      <c r="B46" s="16" t="s">
        <v>497</v>
      </c>
    </row>
  </sheetData>
  <mergeCells count="1">
    <mergeCell ref="A2:C2"/>
  </mergeCells>
  <hyperlinks>
    <hyperlink ref="C9" location="'Pág.5-C1'!A1" display="'Pág.5-C1'!A1" xr:uid="{00000000-0004-0000-0200-000000000000}"/>
    <hyperlink ref="C10" location="'Pág.6-C2'!A1" display="'Pág.6-C2'!A1" xr:uid="{00000000-0004-0000-0200-000001000000}"/>
    <hyperlink ref="C11" location="'Pág.7-C3'!A1" display="'Pág.7-C3'!A1" xr:uid="{00000000-0004-0000-0200-000002000000}"/>
    <hyperlink ref="C12" location="'Pág.11-C4 '!A1" display="'Pág.11-C4 '!A1" xr:uid="{00000000-0004-0000-0200-000003000000}"/>
    <hyperlink ref="C13" location="'Pág.12-C5 '!A1" display="'Pág.12-C5 '!A1" xr:uid="{00000000-0004-0000-0200-000004000000}"/>
    <hyperlink ref="C14" location="'Pág.13-C6 '!A1" display="'Pág.13-C6 '!A1" xr:uid="{00000000-0004-0000-0200-000005000000}"/>
    <hyperlink ref="C15" location="'Pág.18-C7'!A1" display="'Pág.18-C7'!A1" xr:uid="{00000000-0004-0000-0200-000006000000}"/>
    <hyperlink ref="C19" location="'Pág.22-C11 '!A1" display="'Pág.22-C11 '!A1" xr:uid="{00000000-0004-0000-0200-000007000000}"/>
    <hyperlink ref="C37" location="'Pág.8-G1'!A1" display="'Pág.8-G1'!A1" xr:uid="{00000000-0004-0000-0200-000008000000}"/>
    <hyperlink ref="C38" location="'Pág.9-G2'!A1" display="'Pág.9-G2'!A1" xr:uid="{00000000-0004-0000-0200-000009000000}"/>
    <hyperlink ref="C39" location="'Pag.10-G3 '!A1" display="'Pag.10-G3 '!A1" xr:uid="{00000000-0004-0000-0200-00000A000000}"/>
    <hyperlink ref="C40" location="'Pág.14-G4'!A1" display="'Pág.14-G4'!A1" xr:uid="{00000000-0004-0000-0200-00000B000000}"/>
    <hyperlink ref="C41" location="'Pág.15-G5'!A1" display="'Pág.15-G5'!A1" xr:uid="{00000000-0004-0000-0200-00000C000000}"/>
    <hyperlink ref="C42" location="'Pág.16-G6'!A1" display="'Pág.16-G6'!A1" xr:uid="{00000000-0004-0000-0200-00000D000000}"/>
    <hyperlink ref="C43" location="'Pág.17-G7'!A1" display="'Pág.17-G7'!A1" xr:uid="{00000000-0004-0000-0200-00000E000000}"/>
    <hyperlink ref="C44" location="'Pág.31-G8 '!A1" display="'Pág.31-G8 '!A1" xr:uid="{00000000-0004-0000-0200-00000F000000}"/>
    <hyperlink ref="C45" location="'Pág.33-G9  '!A1" display="'Pág.33-G9  '!A1" xr:uid="{00000000-0004-0000-0200-000010000000}"/>
    <hyperlink ref="C16" location="'Pág 19-C8'!Área_de_impresión" display="'Pág 19-C8'!Área_de_impresión" xr:uid="{4AA3CE54-283D-428C-91E0-CA937BE8C795}"/>
    <hyperlink ref="C17" location="'Pág 20-C9'!A1" display="'Pág 20-C9'!A1" xr:uid="{836AEAB6-6225-4A5F-9843-3E05CB1A8E47}"/>
    <hyperlink ref="C18" location="'Pág 21-C10'!A1" display="'Pág 21-C10'!A1" xr:uid="{78BE97CB-6318-472E-AB90-29AD9E8F8237}"/>
    <hyperlink ref="C20" location="'Pág.23-C12'!A1" display="'Pág.23-C12'!A1" xr:uid="{7D4A693C-FF88-42F3-8743-149588CFA99F}"/>
    <hyperlink ref="C21" location="'Pág.24-C13'!A1" display="'Pág.24-C13'!A1" xr:uid="{9DB343DA-17C7-445C-800D-B3EB69D30636}"/>
    <hyperlink ref="C22" location="'Pág.25-C14 '!A1" display="'Pág.25-C14 '!A1" xr:uid="{D46227A5-CA7B-49E8-ABE4-238F0EADE22B}"/>
    <hyperlink ref="C23" location="'Pág 26-C15'!A1" display="'Pág 26-C15'!A1" xr:uid="{ED7C58D6-6D3B-4B1F-B0BC-75FE57671566}"/>
    <hyperlink ref="C24" location="'Pág.28-C17 '!A1" display="'Pág.28-C17 '!A1" xr:uid="{900AD1CE-5612-45E9-9FFA-2D105FAFB591}"/>
    <hyperlink ref="C25" location="'Pág.28-C17 '!Área_de_impresión" display="'Pág.28-C17 '!Área_de_impresión" xr:uid="{C331D4D4-B915-474C-9D96-C6F7DA0DD19E}"/>
    <hyperlink ref="C27" location="'Pág.30-C19 '!Área_de_impresión" display="'Pág.30-C19 '!Área_de_impresión" xr:uid="{E4D4815D-443A-492D-90CD-E833A73D62CC}"/>
    <hyperlink ref="C28" location="'Pág.32-C20  '!A1" display="'Pág.32-C20  '!A1" xr:uid="{BDEA24C7-A04C-4CFC-8482-A6741A529934}"/>
    <hyperlink ref="C29" location="'Pág.34-C21'!A1" display="'Pág.34-C21'!A1" xr:uid="{1A22DAD7-F153-4ED2-9DB3-212B3B3F5513}"/>
    <hyperlink ref="C31" location="'Pág.35-C22'!A1" display="'Pág.35-C22'!A1" xr:uid="{1373BF3D-01DD-455B-866D-786E716AB981}"/>
    <hyperlink ref="C33" location="'Pág.36-C23'!A1" display="'Pág.36-C23'!A1" xr:uid="{92C34501-8248-47CB-A59C-AC4AE62BE54B}"/>
    <hyperlink ref="C26" location="'Pág.29-C18 '!Print_Area" display="'Pág.29-C18 '!Print_Area" xr:uid="{0BBEF37C-E8D7-42D2-9E30-0FBF5AED0FA7}"/>
  </hyperlinks>
  <printOptions horizontalCentered="1" verticalCentered="1"/>
  <pageMargins left="0.25" right="0.25" top="0.75" bottom="0.75" header="0.3" footer="0.3"/>
  <pageSetup scale="78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78FF-59AB-446A-9B67-9BCDA76E7C3B}">
  <sheetPr>
    <tabColor rgb="FF00B0F0"/>
    <pageSetUpPr fitToPage="1"/>
  </sheetPr>
  <dimension ref="A1:I89"/>
  <sheetViews>
    <sheetView view="pageBreakPreview" zoomScale="90" zoomScaleNormal="100" zoomScaleSheetLayoutView="90" workbookViewId="0">
      <selection activeCell="F51" sqref="F51"/>
    </sheetView>
  </sheetViews>
  <sheetFormatPr baseColWidth="10" defaultColWidth="11.42578125" defaultRowHeight="12.75"/>
  <cols>
    <col min="1" max="1" width="24.85546875" style="171" customWidth="1"/>
    <col min="2" max="2" width="10.7109375" style="171" customWidth="1"/>
    <col min="3" max="3" width="32.7109375" style="404" customWidth="1"/>
    <col min="4" max="9" width="12.7109375" style="171" customWidth="1"/>
    <col min="10" max="16384" width="11.42578125" style="173"/>
  </cols>
  <sheetData>
    <row r="1" spans="1:9" ht="15" customHeight="1" thickBot="1">
      <c r="A1" s="966" t="s">
        <v>372</v>
      </c>
      <c r="B1" s="967"/>
      <c r="C1" s="967"/>
      <c r="D1" s="967"/>
      <c r="E1" s="967"/>
      <c r="F1" s="967"/>
      <c r="G1" s="967"/>
      <c r="H1" s="967"/>
      <c r="I1" s="968"/>
    </row>
    <row r="2" spans="1:9" ht="15" customHeight="1" thickBot="1">
      <c r="A2" s="1068" t="s">
        <v>27</v>
      </c>
      <c r="B2" s="1069"/>
      <c r="C2" s="1069"/>
      <c r="D2" s="1069"/>
      <c r="E2" s="1069"/>
      <c r="F2" s="1069"/>
      <c r="G2" s="1069"/>
      <c r="H2" s="1069"/>
      <c r="I2" s="1070"/>
    </row>
    <row r="3" spans="1:9" s="400" customFormat="1" ht="15" customHeight="1">
      <c r="A3" s="948" t="s">
        <v>308</v>
      </c>
      <c r="B3" s="976" t="s">
        <v>329</v>
      </c>
      <c r="C3" s="976" t="s">
        <v>330</v>
      </c>
      <c r="D3" s="972" t="s">
        <v>309</v>
      </c>
      <c r="E3" s="973"/>
      <c r="F3" s="974"/>
      <c r="G3" s="972" t="s">
        <v>331</v>
      </c>
      <c r="H3" s="973"/>
      <c r="I3" s="975"/>
    </row>
    <row r="4" spans="1:9" s="400" customFormat="1" ht="15" customHeight="1">
      <c r="A4" s="949"/>
      <c r="B4" s="976"/>
      <c r="C4" s="976"/>
      <c r="D4" s="978">
        <v>2025</v>
      </c>
      <c r="E4" s="989" t="s">
        <v>512</v>
      </c>
      <c r="F4" s="990"/>
      <c r="G4" s="991">
        <f>D4</f>
        <v>2025</v>
      </c>
      <c r="H4" s="989" t="str">
        <f>E4</f>
        <v>Ene - ene</v>
      </c>
      <c r="I4" s="997"/>
    </row>
    <row r="5" spans="1:9" s="400" customFormat="1" ht="15" customHeight="1">
      <c r="A5" s="950"/>
      <c r="B5" s="977"/>
      <c r="C5" s="977"/>
      <c r="D5" s="979"/>
      <c r="E5" s="624">
        <v>2025</v>
      </c>
      <c r="F5" s="624">
        <v>2026</v>
      </c>
      <c r="G5" s="992"/>
      <c r="H5" s="524">
        <f>E5</f>
        <v>2025</v>
      </c>
      <c r="I5" s="597">
        <f>F5</f>
        <v>2026</v>
      </c>
    </row>
    <row r="6" spans="1:9" s="400" customFormat="1" ht="15" customHeight="1">
      <c r="A6" s="716" t="s">
        <v>317</v>
      </c>
      <c r="B6" s="1017" t="s">
        <v>373</v>
      </c>
      <c r="C6" s="1017" t="s">
        <v>374</v>
      </c>
      <c r="D6" s="695">
        <v>16.403579999999998</v>
      </c>
      <c r="E6" s="694">
        <v>1.51606</v>
      </c>
      <c r="F6" s="695">
        <v>5.42232</v>
      </c>
      <c r="G6" s="694">
        <v>165.54772999999994</v>
      </c>
      <c r="H6" s="695">
        <v>9.7478300000000004</v>
      </c>
      <c r="I6" s="719">
        <v>81.334800000000001</v>
      </c>
    </row>
    <row r="7" spans="1:9" s="400" customFormat="1" ht="15" customHeight="1">
      <c r="A7" s="717" t="s">
        <v>346</v>
      </c>
      <c r="B7" s="1044"/>
      <c r="C7" s="1044"/>
      <c r="D7" s="698">
        <v>2.8279999999999998</v>
      </c>
      <c r="E7" s="697">
        <v>0</v>
      </c>
      <c r="F7" s="698">
        <v>0</v>
      </c>
      <c r="G7" s="697">
        <v>56.866059999999997</v>
      </c>
      <c r="H7" s="698">
        <v>0</v>
      </c>
      <c r="I7" s="720">
        <v>0</v>
      </c>
    </row>
    <row r="8" spans="1:9" s="400" customFormat="1" ht="15" customHeight="1">
      <c r="A8" s="717" t="s">
        <v>313</v>
      </c>
      <c r="B8" s="1044"/>
      <c r="C8" s="1044"/>
      <c r="D8" s="698">
        <v>2.7104899999999996</v>
      </c>
      <c r="E8" s="697">
        <v>0</v>
      </c>
      <c r="F8" s="698">
        <v>1.4204000000000001</v>
      </c>
      <c r="G8" s="697">
        <v>12.33259</v>
      </c>
      <c r="H8" s="698">
        <v>0</v>
      </c>
      <c r="I8" s="720">
        <v>39.652800000000006</v>
      </c>
    </row>
    <row r="9" spans="1:9" s="400" customFormat="1" ht="15" customHeight="1">
      <c r="A9" s="717" t="s">
        <v>318</v>
      </c>
      <c r="B9" s="1044"/>
      <c r="C9" s="1044"/>
      <c r="D9" s="698">
        <v>4.4179999999999997E-2</v>
      </c>
      <c r="E9" s="697">
        <v>0</v>
      </c>
      <c r="F9" s="698">
        <v>0</v>
      </c>
      <c r="G9" s="697">
        <v>0.53759000000000001</v>
      </c>
      <c r="H9" s="698">
        <v>0</v>
      </c>
      <c r="I9" s="720">
        <v>0</v>
      </c>
    </row>
    <row r="10" spans="1:9" s="400" customFormat="1" ht="15" customHeight="1">
      <c r="A10" s="717" t="s">
        <v>314</v>
      </c>
      <c r="B10" s="1044"/>
      <c r="C10" s="1044"/>
      <c r="D10" s="698">
        <v>0</v>
      </c>
      <c r="E10" s="697">
        <v>0</v>
      </c>
      <c r="F10" s="698">
        <v>2.4399999999999999E-3</v>
      </c>
      <c r="G10" s="697">
        <v>0</v>
      </c>
      <c r="H10" s="698">
        <v>0</v>
      </c>
      <c r="I10" s="720">
        <v>1.1599999999999999E-2</v>
      </c>
    </row>
    <row r="11" spans="1:9" s="400" customFormat="1" ht="15" customHeight="1">
      <c r="A11" s="718" t="s">
        <v>334</v>
      </c>
      <c r="B11" s="1045"/>
      <c r="C11" s="1045"/>
      <c r="D11" s="701">
        <v>0</v>
      </c>
      <c r="E11" s="700">
        <v>0</v>
      </c>
      <c r="F11" s="701">
        <v>0.69741999999999993</v>
      </c>
      <c r="G11" s="700">
        <v>0</v>
      </c>
      <c r="H11" s="701">
        <v>0</v>
      </c>
      <c r="I11" s="721">
        <v>8.3779000000000003</v>
      </c>
    </row>
    <row r="12" spans="1:9" s="400" customFormat="1" ht="15" customHeight="1">
      <c r="A12" s="1046" t="s">
        <v>338</v>
      </c>
      <c r="B12" s="1047"/>
      <c r="C12" s="1048"/>
      <c r="D12" s="692">
        <v>21.986249999999998</v>
      </c>
      <c r="E12" s="691">
        <v>1.51606</v>
      </c>
      <c r="F12" s="692">
        <v>7.5425800000000001</v>
      </c>
      <c r="G12" s="691">
        <v>235.28396999999995</v>
      </c>
      <c r="H12" s="692">
        <v>9.7478300000000004</v>
      </c>
      <c r="I12" s="722">
        <v>129.37710000000001</v>
      </c>
    </row>
    <row r="13" spans="1:9" ht="15" customHeight="1">
      <c r="A13" s="716" t="s">
        <v>346</v>
      </c>
      <c r="B13" s="1049" t="s">
        <v>375</v>
      </c>
      <c r="C13" s="1052" t="s">
        <v>376</v>
      </c>
      <c r="D13" s="695">
        <v>20.431999999999999</v>
      </c>
      <c r="E13" s="694">
        <v>1.752</v>
      </c>
      <c r="F13" s="695">
        <v>0</v>
      </c>
      <c r="G13" s="694">
        <v>350.45752000000005</v>
      </c>
      <c r="H13" s="695">
        <v>28.11553</v>
      </c>
      <c r="I13" s="719">
        <v>0</v>
      </c>
    </row>
    <row r="14" spans="1:9" ht="15" customHeight="1">
      <c r="A14" s="717" t="s">
        <v>317</v>
      </c>
      <c r="B14" s="1050"/>
      <c r="C14" s="1053"/>
      <c r="D14" s="698">
        <v>13.569120000000002</v>
      </c>
      <c r="E14" s="764">
        <v>2.7305000000000001</v>
      </c>
      <c r="F14" s="698">
        <v>3.3212600000000001</v>
      </c>
      <c r="G14" s="764">
        <v>92.900099999999995</v>
      </c>
      <c r="H14" s="698">
        <v>18.0213</v>
      </c>
      <c r="I14" s="720">
        <v>29.55921</v>
      </c>
    </row>
    <row r="15" spans="1:9" ht="15" customHeight="1">
      <c r="A15" s="717" t="s">
        <v>313</v>
      </c>
      <c r="B15" s="1050"/>
      <c r="C15" s="1053"/>
      <c r="D15" s="698">
        <v>10.558479999999999</v>
      </c>
      <c r="E15" s="764">
        <v>0</v>
      </c>
      <c r="F15" s="698">
        <v>5.9187200000000004</v>
      </c>
      <c r="G15" s="764">
        <v>50.868279999999999</v>
      </c>
      <c r="H15" s="698">
        <v>0</v>
      </c>
      <c r="I15" s="720">
        <v>172.40947</v>
      </c>
    </row>
    <row r="16" spans="1:9" ht="15" customHeight="1">
      <c r="A16" s="717" t="s">
        <v>335</v>
      </c>
      <c r="B16" s="1050"/>
      <c r="C16" s="1053"/>
      <c r="D16" s="698">
        <v>3.4448000000000003</v>
      </c>
      <c r="E16" s="764">
        <v>0</v>
      </c>
      <c r="F16" s="698">
        <v>0</v>
      </c>
      <c r="G16" s="764">
        <v>238.99328000000003</v>
      </c>
      <c r="H16" s="698">
        <v>0</v>
      </c>
      <c r="I16" s="720">
        <v>0</v>
      </c>
    </row>
    <row r="17" spans="1:9" ht="15" customHeight="1">
      <c r="A17" s="717" t="s">
        <v>318</v>
      </c>
      <c r="B17" s="1050"/>
      <c r="C17" s="1053"/>
      <c r="D17" s="698">
        <v>0.22141999999999998</v>
      </c>
      <c r="E17" s="764">
        <v>0</v>
      </c>
      <c r="F17" s="698">
        <v>0</v>
      </c>
      <c r="G17" s="764">
        <v>2.6942900000000001</v>
      </c>
      <c r="H17" s="698">
        <v>0</v>
      </c>
      <c r="I17" s="720">
        <v>0</v>
      </c>
    </row>
    <row r="18" spans="1:9" ht="15" customHeight="1">
      <c r="A18" s="717" t="s">
        <v>314</v>
      </c>
      <c r="B18" s="1050"/>
      <c r="C18" s="1053"/>
      <c r="D18" s="698">
        <v>0.11236</v>
      </c>
      <c r="E18" s="764">
        <v>0</v>
      </c>
      <c r="F18" s="698">
        <v>8.6999999999999994E-3</v>
      </c>
      <c r="G18" s="764">
        <v>6.4295</v>
      </c>
      <c r="H18" s="698">
        <v>0</v>
      </c>
      <c r="I18" s="720">
        <v>4.1329999999999999E-2</v>
      </c>
    </row>
    <row r="19" spans="1:9" ht="15" customHeight="1">
      <c r="A19" s="718" t="s">
        <v>334</v>
      </c>
      <c r="B19" s="1051"/>
      <c r="C19" s="1054"/>
      <c r="D19" s="701">
        <v>0</v>
      </c>
      <c r="E19" s="704">
        <v>0</v>
      </c>
      <c r="F19" s="701">
        <v>2.6931400000000001</v>
      </c>
      <c r="G19" s="704">
        <v>0</v>
      </c>
      <c r="H19" s="701">
        <v>0</v>
      </c>
      <c r="I19" s="721">
        <v>32.351759999999999</v>
      </c>
    </row>
    <row r="20" spans="1:9" ht="15" customHeight="1">
      <c r="A20" s="1055" t="s">
        <v>338</v>
      </c>
      <c r="B20" s="1056"/>
      <c r="C20" s="1057"/>
      <c r="D20" s="692">
        <v>48.338180000000008</v>
      </c>
      <c r="E20" s="763">
        <v>4.4824999999999999</v>
      </c>
      <c r="F20" s="692">
        <v>11.94182</v>
      </c>
      <c r="G20" s="763">
        <v>742.34297000000004</v>
      </c>
      <c r="H20" s="692">
        <v>46.136830000000003</v>
      </c>
      <c r="I20" s="722">
        <v>234.36176999999998</v>
      </c>
    </row>
    <row r="21" spans="1:9" ht="15" customHeight="1">
      <c r="A21" s="783" t="s">
        <v>317</v>
      </c>
      <c r="B21" s="1017" t="s">
        <v>377</v>
      </c>
      <c r="C21" s="1017" t="s">
        <v>378</v>
      </c>
      <c r="D21" s="695">
        <v>19.348089999999999</v>
      </c>
      <c r="E21" s="694">
        <v>3.1180400000000001</v>
      </c>
      <c r="F21" s="695">
        <v>0</v>
      </c>
      <c r="G21" s="694">
        <v>127.73401999999999</v>
      </c>
      <c r="H21" s="695">
        <v>20.050599999999999</v>
      </c>
      <c r="I21" s="719">
        <v>0</v>
      </c>
    </row>
    <row r="22" spans="1:9" ht="15" customHeight="1">
      <c r="A22" s="778" t="s">
        <v>313</v>
      </c>
      <c r="B22" s="1044"/>
      <c r="C22" s="1044"/>
      <c r="D22" s="698">
        <v>7.54983</v>
      </c>
      <c r="E22" s="697">
        <v>0.44589999999999996</v>
      </c>
      <c r="F22" s="698">
        <v>2.0626899999999999</v>
      </c>
      <c r="G22" s="697">
        <v>39.062820000000002</v>
      </c>
      <c r="H22" s="698">
        <v>3.46732</v>
      </c>
      <c r="I22" s="720">
        <v>16.672049999999999</v>
      </c>
    </row>
    <row r="23" spans="1:9" ht="15" customHeight="1">
      <c r="A23" s="778" t="s">
        <v>318</v>
      </c>
      <c r="B23" s="1044"/>
      <c r="C23" s="1044"/>
      <c r="D23" s="698">
        <v>1.39924</v>
      </c>
      <c r="E23" s="697">
        <v>0</v>
      </c>
      <c r="F23" s="698">
        <v>0</v>
      </c>
      <c r="G23" s="697">
        <v>14.67822</v>
      </c>
      <c r="H23" s="698">
        <v>0</v>
      </c>
      <c r="I23" s="720">
        <v>0</v>
      </c>
    </row>
    <row r="24" spans="1:9" ht="15" customHeight="1">
      <c r="A24" s="778" t="s">
        <v>320</v>
      </c>
      <c r="B24" s="1044"/>
      <c r="C24" s="1044"/>
      <c r="D24" s="698">
        <v>1.21418</v>
      </c>
      <c r="E24" s="697">
        <v>0</v>
      </c>
      <c r="F24" s="698">
        <v>0</v>
      </c>
      <c r="G24" s="697">
        <v>9.47485</v>
      </c>
      <c r="H24" s="698">
        <v>0</v>
      </c>
      <c r="I24" s="720">
        <v>0</v>
      </c>
    </row>
    <row r="25" spans="1:9" ht="15" customHeight="1">
      <c r="A25" s="778" t="s">
        <v>343</v>
      </c>
      <c r="B25" s="1044"/>
      <c r="C25" s="1044"/>
      <c r="D25" s="698">
        <v>0.80091999999999997</v>
      </c>
      <c r="E25" s="697">
        <v>0</v>
      </c>
      <c r="F25" s="698">
        <v>0</v>
      </c>
      <c r="G25" s="697">
        <v>8.4423999999999992</v>
      </c>
      <c r="H25" s="698">
        <v>0</v>
      </c>
      <c r="I25" s="720">
        <v>0</v>
      </c>
    </row>
    <row r="26" spans="1:9" ht="15" customHeight="1">
      <c r="A26" s="778" t="s">
        <v>316</v>
      </c>
      <c r="B26" s="1044"/>
      <c r="C26" s="1044"/>
      <c r="D26" s="698">
        <v>0.76966000000000012</v>
      </c>
      <c r="E26" s="697">
        <v>0</v>
      </c>
      <c r="F26" s="698">
        <v>0</v>
      </c>
      <c r="G26" s="697">
        <v>4.661290000000001</v>
      </c>
      <c r="H26" s="698">
        <v>0</v>
      </c>
      <c r="I26" s="720">
        <v>0</v>
      </c>
    </row>
    <row r="27" spans="1:9" ht="15" customHeight="1">
      <c r="A27" s="778" t="s">
        <v>335</v>
      </c>
      <c r="B27" s="1044"/>
      <c r="C27" s="1044"/>
      <c r="D27" s="698">
        <v>4.9400000000000008E-3</v>
      </c>
      <c r="E27" s="697">
        <v>0</v>
      </c>
      <c r="F27" s="698">
        <v>0</v>
      </c>
      <c r="G27" s="697">
        <v>7.4099999999999999E-2</v>
      </c>
      <c r="H27" s="698">
        <v>0</v>
      </c>
      <c r="I27" s="720">
        <v>0</v>
      </c>
    </row>
    <row r="28" spans="1:9" ht="15" customHeight="1">
      <c r="A28" s="778" t="s">
        <v>334</v>
      </c>
      <c r="B28" s="1045"/>
      <c r="C28" s="1045"/>
      <c r="D28" s="701">
        <v>0</v>
      </c>
      <c r="E28" s="700">
        <v>0</v>
      </c>
      <c r="F28" s="701">
        <v>0.95411999999999997</v>
      </c>
      <c r="G28" s="700">
        <v>0</v>
      </c>
      <c r="H28" s="701">
        <v>0</v>
      </c>
      <c r="I28" s="721">
        <v>11.461510000000001</v>
      </c>
    </row>
    <row r="29" spans="1:9" ht="15" customHeight="1">
      <c r="A29" s="1058" t="s">
        <v>338</v>
      </c>
      <c r="B29" s="1056"/>
      <c r="C29" s="1057"/>
      <c r="D29" s="692">
        <v>31.086860000000001</v>
      </c>
      <c r="E29" s="691">
        <v>3.5639400000000001</v>
      </c>
      <c r="F29" s="692">
        <v>3.01681</v>
      </c>
      <c r="G29" s="691">
        <v>204.12769999999998</v>
      </c>
      <c r="H29" s="692">
        <v>23.51792</v>
      </c>
      <c r="I29" s="722">
        <v>28.133559999999999</v>
      </c>
    </row>
    <row r="30" spans="1:9" ht="15" customHeight="1">
      <c r="A30" s="716" t="s">
        <v>317</v>
      </c>
      <c r="B30" s="1017" t="s">
        <v>379</v>
      </c>
      <c r="C30" s="1017" t="s">
        <v>380</v>
      </c>
      <c r="D30" s="695">
        <v>147.94553999999999</v>
      </c>
      <c r="E30" s="694">
        <v>14.000450000000001</v>
      </c>
      <c r="F30" s="695">
        <v>0</v>
      </c>
      <c r="G30" s="694">
        <v>980.38410999999996</v>
      </c>
      <c r="H30" s="695">
        <v>89.990649999999988</v>
      </c>
      <c r="I30" s="719">
        <v>0</v>
      </c>
    </row>
    <row r="31" spans="1:9" ht="15" customHeight="1">
      <c r="A31" s="717" t="s">
        <v>313</v>
      </c>
      <c r="B31" s="1044"/>
      <c r="C31" s="1044"/>
      <c r="D31" s="698">
        <v>134.78014999999999</v>
      </c>
      <c r="E31" s="697">
        <v>5.1133000000000006</v>
      </c>
      <c r="F31" s="698">
        <v>10.90011</v>
      </c>
      <c r="G31" s="697">
        <v>880.36309000000006</v>
      </c>
      <c r="H31" s="698">
        <v>37.204519999999995</v>
      </c>
      <c r="I31" s="720">
        <v>88.073979999999992</v>
      </c>
    </row>
    <row r="32" spans="1:9" ht="15" customHeight="1">
      <c r="A32" s="717" t="s">
        <v>315</v>
      </c>
      <c r="B32" s="1044"/>
      <c r="C32" s="1044"/>
      <c r="D32" s="698">
        <v>27.084720000000001</v>
      </c>
      <c r="E32" s="697">
        <v>0</v>
      </c>
      <c r="F32" s="698">
        <v>0</v>
      </c>
      <c r="G32" s="697">
        <v>201.89895999999999</v>
      </c>
      <c r="H32" s="698">
        <v>0</v>
      </c>
      <c r="I32" s="720">
        <v>0</v>
      </c>
    </row>
    <row r="33" spans="1:9" ht="15" customHeight="1">
      <c r="A33" s="717" t="s">
        <v>318</v>
      </c>
      <c r="B33" s="1044"/>
      <c r="C33" s="1044"/>
      <c r="D33" s="698">
        <v>14.19441</v>
      </c>
      <c r="E33" s="697">
        <v>0</v>
      </c>
      <c r="F33" s="698">
        <v>0</v>
      </c>
      <c r="G33" s="697">
        <v>144.59272000000001</v>
      </c>
      <c r="H33" s="698">
        <v>0</v>
      </c>
      <c r="I33" s="720">
        <v>0</v>
      </c>
    </row>
    <row r="34" spans="1:9" ht="15" customHeight="1">
      <c r="A34" s="717" t="s">
        <v>316</v>
      </c>
      <c r="B34" s="1044"/>
      <c r="C34" s="1044"/>
      <c r="D34" s="698">
        <v>8.0740999999999996</v>
      </c>
      <c r="E34" s="697">
        <v>0</v>
      </c>
      <c r="F34" s="698">
        <v>0</v>
      </c>
      <c r="G34" s="697">
        <v>50.792670000000001</v>
      </c>
      <c r="H34" s="698">
        <v>0</v>
      </c>
      <c r="I34" s="720">
        <v>0</v>
      </c>
    </row>
    <row r="35" spans="1:9" ht="15" customHeight="1">
      <c r="A35" s="717" t="s">
        <v>320</v>
      </c>
      <c r="B35" s="1044"/>
      <c r="C35" s="1044"/>
      <c r="D35" s="698">
        <v>4.7854099999999997</v>
      </c>
      <c r="E35" s="697">
        <v>0</v>
      </c>
      <c r="F35" s="698">
        <v>0</v>
      </c>
      <c r="G35" s="697">
        <v>37.342919999999999</v>
      </c>
      <c r="H35" s="698">
        <v>0</v>
      </c>
      <c r="I35" s="720">
        <v>0</v>
      </c>
    </row>
    <row r="36" spans="1:9" ht="15" customHeight="1">
      <c r="A36" s="717" t="s">
        <v>335</v>
      </c>
      <c r="B36" s="1044"/>
      <c r="C36" s="1044"/>
      <c r="D36" s="698">
        <v>2.1319999999999999E-2</v>
      </c>
      <c r="E36" s="697">
        <v>0</v>
      </c>
      <c r="F36" s="698">
        <v>0</v>
      </c>
      <c r="G36" s="697">
        <v>0.20254</v>
      </c>
      <c r="H36" s="698">
        <v>0</v>
      </c>
      <c r="I36" s="720">
        <v>0</v>
      </c>
    </row>
    <row r="37" spans="1:9" ht="15" customHeight="1">
      <c r="A37" s="717" t="s">
        <v>334</v>
      </c>
      <c r="B37" s="1044"/>
      <c r="C37" s="1044"/>
      <c r="D37" s="698">
        <v>0</v>
      </c>
      <c r="E37" s="697">
        <v>0</v>
      </c>
      <c r="F37" s="698">
        <v>4.2040299999999995</v>
      </c>
      <c r="G37" s="697">
        <v>0</v>
      </c>
      <c r="H37" s="698">
        <v>0</v>
      </c>
      <c r="I37" s="720">
        <v>50.501529999999995</v>
      </c>
    </row>
    <row r="38" spans="1:9" ht="15" customHeight="1">
      <c r="A38" s="1059" t="s">
        <v>338</v>
      </c>
      <c r="B38" s="1060"/>
      <c r="C38" s="1061"/>
      <c r="D38" s="782">
        <v>336.88565</v>
      </c>
      <c r="E38" s="731">
        <v>19.113750000000003</v>
      </c>
      <c r="F38" s="732">
        <v>15.104139999999999</v>
      </c>
      <c r="G38" s="731">
        <v>2295.5770100000004</v>
      </c>
      <c r="H38" s="732">
        <v>127.19516999999999</v>
      </c>
      <c r="I38" s="731">
        <v>138.57550999999998</v>
      </c>
    </row>
    <row r="39" spans="1:9" ht="15" customHeight="1">
      <c r="A39" s="716" t="s">
        <v>313</v>
      </c>
      <c r="B39" s="1062" t="s">
        <v>381</v>
      </c>
      <c r="C39" s="1065" t="s">
        <v>382</v>
      </c>
      <c r="D39" s="695">
        <v>31.668190000000006</v>
      </c>
      <c r="E39" s="694">
        <v>1.3628399999999998</v>
      </c>
      <c r="F39" s="695">
        <v>4.2190500000000002</v>
      </c>
      <c r="G39" s="694">
        <v>218.84524000000002</v>
      </c>
      <c r="H39" s="695">
        <v>9.9880800000000001</v>
      </c>
      <c r="I39" s="719">
        <v>34.141839999999995</v>
      </c>
    </row>
    <row r="40" spans="1:9" ht="15" customHeight="1">
      <c r="A40" s="717" t="s">
        <v>317</v>
      </c>
      <c r="B40" s="1063"/>
      <c r="C40" s="1066"/>
      <c r="D40" s="698">
        <v>23.714869999999998</v>
      </c>
      <c r="E40" s="697">
        <v>3.6147499999999999</v>
      </c>
      <c r="F40" s="698">
        <v>0</v>
      </c>
      <c r="G40" s="697">
        <v>165.65522000000001</v>
      </c>
      <c r="H40" s="698">
        <v>23.164480000000001</v>
      </c>
      <c r="I40" s="720">
        <v>0</v>
      </c>
    </row>
    <row r="41" spans="1:9" ht="15" customHeight="1">
      <c r="A41" s="717" t="s">
        <v>322</v>
      </c>
      <c r="B41" s="1063"/>
      <c r="C41" s="1066"/>
      <c r="D41" s="698">
        <v>21.383849999999999</v>
      </c>
      <c r="E41" s="697">
        <v>3.55511</v>
      </c>
      <c r="F41" s="698">
        <v>1.0352699999999999</v>
      </c>
      <c r="G41" s="697">
        <v>147.77046000000001</v>
      </c>
      <c r="H41" s="698">
        <v>23.788630000000001</v>
      </c>
      <c r="I41" s="720">
        <v>7.4508000000000001</v>
      </c>
    </row>
    <row r="42" spans="1:9" ht="15" customHeight="1">
      <c r="A42" s="717" t="s">
        <v>316</v>
      </c>
      <c r="B42" s="1063"/>
      <c r="C42" s="1066"/>
      <c r="D42" s="698">
        <v>4.6307799999999997</v>
      </c>
      <c r="E42" s="697">
        <v>0</v>
      </c>
      <c r="F42" s="698">
        <v>0</v>
      </c>
      <c r="G42" s="697">
        <v>39.588500000000003</v>
      </c>
      <c r="H42" s="698">
        <v>0</v>
      </c>
      <c r="I42" s="720">
        <v>0</v>
      </c>
    </row>
    <row r="43" spans="1:9" ht="15" customHeight="1">
      <c r="A43" s="717" t="s">
        <v>321</v>
      </c>
      <c r="B43" s="1063"/>
      <c r="C43" s="1066"/>
      <c r="D43" s="698">
        <v>3.18492</v>
      </c>
      <c r="E43" s="697">
        <v>3.18492</v>
      </c>
      <c r="F43" s="698">
        <v>0</v>
      </c>
      <c r="G43" s="697">
        <v>16.032129999999999</v>
      </c>
      <c r="H43" s="698">
        <v>16.032129999999999</v>
      </c>
      <c r="I43" s="720">
        <v>0</v>
      </c>
    </row>
    <row r="44" spans="1:9" ht="15" customHeight="1">
      <c r="A44" s="717" t="s">
        <v>335</v>
      </c>
      <c r="B44" s="1063"/>
      <c r="C44" s="1066"/>
      <c r="D44" s="698">
        <v>0.16469999999999999</v>
      </c>
      <c r="E44" s="697">
        <v>0</v>
      </c>
      <c r="F44" s="698">
        <v>0</v>
      </c>
      <c r="G44" s="697">
        <v>2.9147600000000002</v>
      </c>
      <c r="H44" s="698">
        <v>0</v>
      </c>
      <c r="I44" s="720">
        <v>0</v>
      </c>
    </row>
    <row r="45" spans="1:9" ht="15" customHeight="1">
      <c r="A45" s="718" t="s">
        <v>334</v>
      </c>
      <c r="B45" s="1064"/>
      <c r="C45" s="1067"/>
      <c r="D45" s="701">
        <v>0</v>
      </c>
      <c r="E45" s="700">
        <v>0</v>
      </c>
      <c r="F45" s="701">
        <v>2.3032399999999997</v>
      </c>
      <c r="G45" s="700">
        <v>0</v>
      </c>
      <c r="H45" s="701">
        <v>0</v>
      </c>
      <c r="I45" s="721">
        <v>27.668040000000001</v>
      </c>
    </row>
    <row r="46" spans="1:9" ht="15" customHeight="1">
      <c r="A46" s="980" t="s">
        <v>338</v>
      </c>
      <c r="B46" s="999"/>
      <c r="C46" s="1014"/>
      <c r="D46" s="692">
        <v>84.747309999999999</v>
      </c>
      <c r="E46" s="691">
        <v>11.717619999999998</v>
      </c>
      <c r="F46" s="692">
        <v>7.5575599999999996</v>
      </c>
      <c r="G46" s="691">
        <v>590.80631000000005</v>
      </c>
      <c r="H46" s="692">
        <v>72.973320000000001</v>
      </c>
      <c r="I46" s="722">
        <v>69.260679999999994</v>
      </c>
    </row>
    <row r="47" spans="1:9" ht="15" customHeight="1">
      <c r="A47" s="783" t="s">
        <v>317</v>
      </c>
      <c r="B47" s="1071" t="s">
        <v>383</v>
      </c>
      <c r="C47" s="1074" t="s">
        <v>384</v>
      </c>
      <c r="D47" s="695">
        <v>3.8893</v>
      </c>
      <c r="E47" s="694">
        <v>0.64202000000000004</v>
      </c>
      <c r="F47" s="695">
        <v>0</v>
      </c>
      <c r="G47" s="694">
        <v>29.535</v>
      </c>
      <c r="H47" s="695">
        <v>4.1344799999999999</v>
      </c>
      <c r="I47" s="719">
        <v>0</v>
      </c>
    </row>
    <row r="48" spans="1:9" ht="15" customHeight="1">
      <c r="A48" s="778" t="s">
        <v>313</v>
      </c>
      <c r="B48" s="1072"/>
      <c r="C48" s="1075"/>
      <c r="D48" s="698">
        <v>1.1528100000000001</v>
      </c>
      <c r="E48" s="697">
        <v>0</v>
      </c>
      <c r="F48" s="698">
        <v>0.59526999999999997</v>
      </c>
      <c r="G48" s="697">
        <v>5.8502200000000011</v>
      </c>
      <c r="H48" s="698">
        <v>0</v>
      </c>
      <c r="I48" s="720">
        <v>4.6734399999999994</v>
      </c>
    </row>
    <row r="49" spans="1:9" ht="15" customHeight="1">
      <c r="A49" s="778" t="s">
        <v>318</v>
      </c>
      <c r="B49" s="1072"/>
      <c r="C49" s="1075"/>
      <c r="D49" s="698">
        <v>9.2280000000000001E-2</v>
      </c>
      <c r="E49" s="697">
        <v>0</v>
      </c>
      <c r="F49" s="698">
        <v>0</v>
      </c>
      <c r="G49" s="697">
        <v>1.1226400000000001</v>
      </c>
      <c r="H49" s="698">
        <v>0</v>
      </c>
      <c r="I49" s="720">
        <v>0</v>
      </c>
    </row>
    <row r="50" spans="1:9" ht="15" customHeight="1">
      <c r="A50" s="778" t="s">
        <v>316</v>
      </c>
      <c r="B50" s="1072"/>
      <c r="C50" s="1075"/>
      <c r="D50" s="698">
        <v>5.4719999999999998E-2</v>
      </c>
      <c r="E50" s="697">
        <v>0</v>
      </c>
      <c r="F50" s="698">
        <v>0</v>
      </c>
      <c r="G50" s="697">
        <v>1.0615699999999999</v>
      </c>
      <c r="H50" s="698">
        <v>0</v>
      </c>
      <c r="I50" s="720">
        <v>0</v>
      </c>
    </row>
    <row r="51" spans="1:9" ht="15" customHeight="1">
      <c r="A51" s="778" t="s">
        <v>314</v>
      </c>
      <c r="B51" s="1072"/>
      <c r="C51" s="1075"/>
      <c r="D51" s="698">
        <v>3.9259999999999996E-2</v>
      </c>
      <c r="E51" s="764">
        <v>0</v>
      </c>
      <c r="F51" s="698">
        <v>0</v>
      </c>
      <c r="G51" s="764">
        <v>1.0312000000000001</v>
      </c>
      <c r="H51" s="698">
        <v>0</v>
      </c>
      <c r="I51" s="720">
        <v>0</v>
      </c>
    </row>
    <row r="52" spans="1:9" ht="15" customHeight="1">
      <c r="A52" s="778" t="s">
        <v>334</v>
      </c>
      <c r="B52" s="1073"/>
      <c r="C52" s="1076"/>
      <c r="D52" s="701">
        <v>0</v>
      </c>
      <c r="E52" s="700">
        <v>0</v>
      </c>
      <c r="F52" s="701">
        <v>0.26356000000000002</v>
      </c>
      <c r="G52" s="700">
        <v>0</v>
      </c>
      <c r="H52" s="701">
        <v>0</v>
      </c>
      <c r="I52" s="721">
        <v>3.1660599999999999</v>
      </c>
    </row>
    <row r="53" spans="1:9" ht="15" customHeight="1">
      <c r="A53" s="1058" t="s">
        <v>338</v>
      </c>
      <c r="B53" s="1077"/>
      <c r="C53" s="1078"/>
      <c r="D53" s="692">
        <v>5.2283699999999991</v>
      </c>
      <c r="E53" s="691">
        <v>0.64202000000000004</v>
      </c>
      <c r="F53" s="692">
        <v>0.85882999999999998</v>
      </c>
      <c r="G53" s="691">
        <v>38.600630000000002</v>
      </c>
      <c r="H53" s="692">
        <v>4.1344799999999999</v>
      </c>
      <c r="I53" s="722">
        <v>7.8394999999999992</v>
      </c>
    </row>
    <row r="54" spans="1:9" ht="15" customHeight="1">
      <c r="A54" s="783" t="s">
        <v>317</v>
      </c>
      <c r="B54" s="1071" t="s">
        <v>385</v>
      </c>
      <c r="C54" s="1074" t="s">
        <v>386</v>
      </c>
      <c r="D54" s="695">
        <v>8.8041</v>
      </c>
      <c r="E54" s="694">
        <v>1.3737900000000001</v>
      </c>
      <c r="F54" s="695">
        <v>0</v>
      </c>
      <c r="G54" s="694">
        <v>59.72542</v>
      </c>
      <c r="H54" s="695">
        <v>8.8545400000000001</v>
      </c>
      <c r="I54" s="719">
        <v>0</v>
      </c>
    </row>
    <row r="55" spans="1:9" ht="15" customHeight="1">
      <c r="A55" s="778" t="s">
        <v>313</v>
      </c>
      <c r="B55" s="1072"/>
      <c r="C55" s="1075"/>
      <c r="D55" s="698">
        <v>4.9186199999999998</v>
      </c>
      <c r="E55" s="697">
        <v>0.24076</v>
      </c>
      <c r="F55" s="698">
        <v>0.89637</v>
      </c>
      <c r="G55" s="697">
        <v>26.729470000000003</v>
      </c>
      <c r="H55" s="698">
        <v>1.78708</v>
      </c>
      <c r="I55" s="720">
        <v>6.5665299999999993</v>
      </c>
    </row>
    <row r="56" spans="1:9" ht="15" customHeight="1">
      <c r="A56" s="778" t="s">
        <v>335</v>
      </c>
      <c r="B56" s="1072"/>
      <c r="C56" s="1075"/>
      <c r="D56" s="698">
        <v>1.4565500000000002</v>
      </c>
      <c r="E56" s="697">
        <v>0</v>
      </c>
      <c r="F56" s="698">
        <v>0</v>
      </c>
      <c r="G56" s="697">
        <v>34.490960000000001</v>
      </c>
      <c r="H56" s="698">
        <v>0</v>
      </c>
      <c r="I56" s="720">
        <v>0</v>
      </c>
    </row>
    <row r="57" spans="1:9" ht="15" customHeight="1">
      <c r="A57" s="778" t="s">
        <v>316</v>
      </c>
      <c r="B57" s="1072"/>
      <c r="C57" s="1075"/>
      <c r="D57" s="698">
        <v>0.18683000000000002</v>
      </c>
      <c r="E57" s="697">
        <v>0</v>
      </c>
      <c r="F57" s="698">
        <v>0</v>
      </c>
      <c r="G57" s="697">
        <v>4.18499</v>
      </c>
      <c r="H57" s="698">
        <v>0</v>
      </c>
      <c r="I57" s="720">
        <v>0</v>
      </c>
    </row>
    <row r="58" spans="1:9" ht="15" customHeight="1">
      <c r="A58" s="778" t="s">
        <v>318</v>
      </c>
      <c r="B58" s="1072"/>
      <c r="C58" s="1075"/>
      <c r="D58" s="698">
        <v>0.12822</v>
      </c>
      <c r="E58" s="764">
        <v>0</v>
      </c>
      <c r="F58" s="698">
        <v>0</v>
      </c>
      <c r="G58" s="764">
        <v>1.56023</v>
      </c>
      <c r="H58" s="698">
        <v>0</v>
      </c>
      <c r="I58" s="720">
        <v>0</v>
      </c>
    </row>
    <row r="59" spans="1:9" ht="15" customHeight="1">
      <c r="A59" s="778" t="s">
        <v>334</v>
      </c>
      <c r="B59" s="1073"/>
      <c r="C59" s="1076"/>
      <c r="D59" s="701">
        <v>0</v>
      </c>
      <c r="E59" s="700">
        <v>0</v>
      </c>
      <c r="F59" s="701">
        <v>0.3952</v>
      </c>
      <c r="G59" s="700">
        <v>0</v>
      </c>
      <c r="H59" s="701">
        <v>0</v>
      </c>
      <c r="I59" s="721">
        <v>4.7473999999999998</v>
      </c>
    </row>
    <row r="60" spans="1:9" ht="15" customHeight="1">
      <c r="A60" s="1058" t="s">
        <v>338</v>
      </c>
      <c r="B60" s="1056"/>
      <c r="C60" s="1057"/>
      <c r="D60" s="692">
        <v>15.49432</v>
      </c>
      <c r="E60" s="691">
        <v>1.6145500000000002</v>
      </c>
      <c r="F60" s="692">
        <v>1.2915700000000001</v>
      </c>
      <c r="G60" s="691">
        <v>126.69107000000001</v>
      </c>
      <c r="H60" s="692">
        <v>10.64162</v>
      </c>
      <c r="I60" s="722">
        <v>11.313929999999999</v>
      </c>
    </row>
    <row r="61" spans="1:9" ht="13.5" thickBot="1">
      <c r="A61" s="1029" t="s">
        <v>351</v>
      </c>
      <c r="B61" s="1030"/>
      <c r="C61" s="1031"/>
      <c r="D61" s="401">
        <f t="shared" ref="D61:I61" si="0">D46+D38+D20+D29+D12+D53+D60</f>
        <v>543.76694000000009</v>
      </c>
      <c r="E61" s="401">
        <f t="shared" si="0"/>
        <v>42.65044000000001</v>
      </c>
      <c r="F61" s="401">
        <f t="shared" si="0"/>
        <v>47.313310000000001</v>
      </c>
      <c r="G61" s="401">
        <f t="shared" si="0"/>
        <v>4233.4296600000007</v>
      </c>
      <c r="H61" s="401">
        <f t="shared" si="0"/>
        <v>294.34717000000001</v>
      </c>
      <c r="I61" s="598">
        <f t="shared" si="0"/>
        <v>618.86205000000007</v>
      </c>
    </row>
    <row r="62" spans="1:9">
      <c r="A62" s="601" t="s">
        <v>352</v>
      </c>
      <c r="B62" s="602"/>
      <c r="C62" s="602"/>
      <c r="D62" s="603"/>
      <c r="E62" s="603"/>
      <c r="F62" s="603"/>
      <c r="G62" s="603"/>
      <c r="H62" s="603"/>
      <c r="I62" s="604"/>
    </row>
    <row r="63" spans="1:9" ht="13.5" thickBot="1">
      <c r="A63" s="963" t="s">
        <v>353</v>
      </c>
      <c r="B63" s="964"/>
      <c r="C63" s="964"/>
      <c r="D63" s="964"/>
      <c r="E63" s="964"/>
      <c r="F63" s="964"/>
      <c r="G63" s="964"/>
      <c r="H63" s="964"/>
      <c r="I63" s="965"/>
    </row>
    <row r="87" spans="1:3">
      <c r="B87" s="171" t="s">
        <v>354</v>
      </c>
      <c r="C87" s="404" t="s">
        <v>355</v>
      </c>
    </row>
    <row r="88" spans="1:3">
      <c r="A88" s="171" t="s">
        <v>356</v>
      </c>
      <c r="B88" s="313">
        <v>0</v>
      </c>
      <c r="C88" s="314">
        <v>0</v>
      </c>
    </row>
    <row r="89" spans="1:3">
      <c r="A89" s="171" t="s">
        <v>357</v>
      </c>
      <c r="B89" s="313">
        <f>E12+E20+E29+E38+E46+E53+E60</f>
        <v>42.650440000000003</v>
      </c>
      <c r="C89" s="313">
        <f>F12+F20+F29+F38+F46+F53+F60</f>
        <v>47.313310000000001</v>
      </c>
    </row>
  </sheetData>
  <mergeCells count="34">
    <mergeCell ref="A61:C61"/>
    <mergeCell ref="B47:B52"/>
    <mergeCell ref="C47:C52"/>
    <mergeCell ref="A53:C53"/>
    <mergeCell ref="B54:B59"/>
    <mergeCell ref="C54:C59"/>
    <mergeCell ref="A60:C60"/>
    <mergeCell ref="A1:I1"/>
    <mergeCell ref="A2:I2"/>
    <mergeCell ref="D3:F3"/>
    <mergeCell ref="G3:I3"/>
    <mergeCell ref="A3:A5"/>
    <mergeCell ref="B3:B5"/>
    <mergeCell ref="C3:C5"/>
    <mergeCell ref="D4:D5"/>
    <mergeCell ref="E4:F4"/>
    <mergeCell ref="G4:G5"/>
    <mergeCell ref="H4:I4"/>
    <mergeCell ref="B21:B28"/>
    <mergeCell ref="C21:C28"/>
    <mergeCell ref="A63:I63"/>
    <mergeCell ref="A12:C12"/>
    <mergeCell ref="B6:B11"/>
    <mergeCell ref="C6:C11"/>
    <mergeCell ref="B13:B19"/>
    <mergeCell ref="C13:C19"/>
    <mergeCell ref="A20:C20"/>
    <mergeCell ref="A29:C29"/>
    <mergeCell ref="B30:B37"/>
    <mergeCell ref="C30:C37"/>
    <mergeCell ref="A38:C38"/>
    <mergeCell ref="B39:B45"/>
    <mergeCell ref="C39:C45"/>
    <mergeCell ref="A46:C46"/>
  </mergeCells>
  <printOptions horizontalCentered="1" verticalCentered="1"/>
  <pageMargins left="0.25" right="0.25" top="0.75" bottom="0.75" header="0.3" footer="0.3"/>
  <pageSetup scale="72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J63"/>
  <sheetViews>
    <sheetView view="pageBreakPreview" zoomScale="90" zoomScaleNormal="100" zoomScaleSheetLayoutView="90" workbookViewId="0">
      <selection activeCell="D28" sqref="D28"/>
    </sheetView>
  </sheetViews>
  <sheetFormatPr baseColWidth="10" defaultColWidth="11.42578125" defaultRowHeight="12.75"/>
  <cols>
    <col min="1" max="1" width="24" style="171" customWidth="1"/>
    <col min="2" max="2" width="12" style="411" customWidth="1"/>
    <col min="3" max="3" width="30" style="411" customWidth="1"/>
    <col min="4" max="8" width="11.42578125" style="411" customWidth="1"/>
    <col min="9" max="9" width="11.140625" style="411" customWidth="1"/>
    <col min="10" max="10" width="11.42578125" style="173" hidden="1" customWidth="1"/>
    <col min="11" max="16384" width="11.42578125" style="173"/>
  </cols>
  <sheetData>
    <row r="1" spans="1:10" ht="15" customHeight="1">
      <c r="A1" s="1085" t="s">
        <v>387</v>
      </c>
      <c r="B1" s="1086"/>
      <c r="C1" s="1086"/>
      <c r="D1" s="1086"/>
      <c r="E1" s="1086"/>
      <c r="F1" s="1086"/>
      <c r="G1" s="1086"/>
      <c r="H1" s="1086"/>
      <c r="I1" s="1087"/>
    </row>
    <row r="2" spans="1:10" ht="15" customHeight="1">
      <c r="A2" s="1088" t="s">
        <v>28</v>
      </c>
      <c r="B2" s="1089"/>
      <c r="C2" s="1089"/>
      <c r="D2" s="1089"/>
      <c r="E2" s="1089"/>
      <c r="F2" s="1089"/>
      <c r="G2" s="1089"/>
      <c r="H2" s="1089"/>
      <c r="I2" s="1090"/>
    </row>
    <row r="3" spans="1:10" ht="15" customHeight="1">
      <c r="A3" s="1079" t="s">
        <v>308</v>
      </c>
      <c r="B3" s="1082" t="s">
        <v>329</v>
      </c>
      <c r="C3" s="1082" t="s">
        <v>330</v>
      </c>
      <c r="D3" s="1091" t="s">
        <v>309</v>
      </c>
      <c r="E3" s="1092"/>
      <c r="F3" s="1092"/>
      <c r="G3" s="1092" t="s">
        <v>331</v>
      </c>
      <c r="H3" s="1091"/>
      <c r="I3" s="1093"/>
    </row>
    <row r="4" spans="1:10" ht="15" customHeight="1">
      <c r="A4" s="1080"/>
      <c r="B4" s="1083"/>
      <c r="C4" s="1083"/>
      <c r="D4" s="1094">
        <v>2025</v>
      </c>
      <c r="E4" s="1095" t="s">
        <v>512</v>
      </c>
      <c r="F4" s="1096"/>
      <c r="G4" s="1097">
        <f>D4</f>
        <v>2025</v>
      </c>
      <c r="H4" s="1099" t="str">
        <f>+E4</f>
        <v>Ene - ene</v>
      </c>
      <c r="I4" s="1100"/>
      <c r="J4" s="405"/>
    </row>
    <row r="5" spans="1:10" ht="15" customHeight="1">
      <c r="A5" s="1081"/>
      <c r="B5" s="1084"/>
      <c r="C5" s="1084"/>
      <c r="D5" s="1089"/>
      <c r="E5" s="680">
        <v>2025</v>
      </c>
      <c r="F5" s="723">
        <v>2026</v>
      </c>
      <c r="G5" s="1098"/>
      <c r="H5" s="681">
        <f>E5</f>
        <v>2025</v>
      </c>
      <c r="I5" s="724">
        <f>F5</f>
        <v>2026</v>
      </c>
    </row>
    <row r="6" spans="1:10" ht="15" customHeight="1">
      <c r="A6" s="784" t="s">
        <v>313</v>
      </c>
      <c r="B6" s="960" t="s">
        <v>388</v>
      </c>
      <c r="C6" s="960" t="s">
        <v>389</v>
      </c>
      <c r="D6" s="694">
        <v>0.93100000000000005</v>
      </c>
      <c r="E6" s="694">
        <v>0</v>
      </c>
      <c r="F6" s="694">
        <v>0</v>
      </c>
      <c r="G6" s="694">
        <v>1.734</v>
      </c>
      <c r="H6" s="694">
        <v>0</v>
      </c>
      <c r="I6" s="694">
        <v>0</v>
      </c>
    </row>
    <row r="7" spans="1:10">
      <c r="A7" s="784" t="s">
        <v>322</v>
      </c>
      <c r="B7" s="962"/>
      <c r="C7" s="962"/>
      <c r="D7" s="725">
        <v>335.31600000000009</v>
      </c>
      <c r="E7" s="725">
        <v>39.765999999999998</v>
      </c>
      <c r="F7" s="726">
        <v>18.05</v>
      </c>
      <c r="G7" s="727">
        <v>3410.8689999999997</v>
      </c>
      <c r="H7" s="727">
        <v>384.29399999999998</v>
      </c>
      <c r="I7" s="727">
        <v>192.411</v>
      </c>
      <c r="J7" s="173">
        <v>2705.4949999999999</v>
      </c>
    </row>
    <row r="8" spans="1:10" ht="15" customHeight="1">
      <c r="A8" s="1105" t="s">
        <v>338</v>
      </c>
      <c r="B8" s="1106"/>
      <c r="C8" s="1106"/>
      <c r="D8" s="728">
        <v>336.24700000000007</v>
      </c>
      <c r="E8" s="729">
        <v>39.765999999999998</v>
      </c>
      <c r="F8" s="728">
        <v>18.05</v>
      </c>
      <c r="G8" s="729">
        <v>3412.6029999999996</v>
      </c>
      <c r="H8" s="728">
        <v>384.29399999999998</v>
      </c>
      <c r="I8" s="730">
        <v>192.411</v>
      </c>
      <c r="J8" s="407">
        <f t="shared" ref="J8" si="0">SUM(J7:J7)</f>
        <v>2705.4949999999999</v>
      </c>
    </row>
    <row r="9" spans="1:10" ht="15" customHeight="1">
      <c r="A9" s="785"/>
      <c r="B9" s="960" t="s">
        <v>390</v>
      </c>
      <c r="C9" s="960" t="s">
        <v>391</v>
      </c>
      <c r="D9" s="694">
        <v>0</v>
      </c>
      <c r="E9" s="695">
        <v>0</v>
      </c>
      <c r="F9" s="694">
        <v>0</v>
      </c>
      <c r="G9" s="695">
        <v>0</v>
      </c>
      <c r="H9" s="694">
        <v>0</v>
      </c>
      <c r="I9" s="696">
        <v>0</v>
      </c>
      <c r="J9" s="408"/>
    </row>
    <row r="10" spans="1:10">
      <c r="A10" s="784"/>
      <c r="B10" s="1104"/>
      <c r="C10" s="1104"/>
      <c r="D10" s="697">
        <v>0</v>
      </c>
      <c r="E10" s="698">
        <v>0</v>
      </c>
      <c r="F10" s="697">
        <v>0</v>
      </c>
      <c r="G10" s="698">
        <v>0</v>
      </c>
      <c r="H10" s="697"/>
      <c r="I10" s="699">
        <v>0</v>
      </c>
      <c r="J10" s="408"/>
    </row>
    <row r="11" spans="1:10" ht="15" customHeight="1">
      <c r="A11" s="1107" t="s">
        <v>338</v>
      </c>
      <c r="B11" s="1108"/>
      <c r="C11" s="1109"/>
      <c r="D11" s="731">
        <v>0</v>
      </c>
      <c r="E11" s="732">
        <v>0</v>
      </c>
      <c r="F11" s="731">
        <v>0</v>
      </c>
      <c r="G11" s="732">
        <v>0</v>
      </c>
      <c r="H11" s="731">
        <v>0</v>
      </c>
      <c r="I11" s="733">
        <v>0</v>
      </c>
      <c r="J11" s="408"/>
    </row>
    <row r="12" spans="1:10" ht="15" customHeight="1">
      <c r="A12" s="770" t="s">
        <v>335</v>
      </c>
      <c r="B12" s="996" t="s">
        <v>392</v>
      </c>
      <c r="C12" s="996" t="s">
        <v>393</v>
      </c>
      <c r="D12" s="697">
        <v>418.339</v>
      </c>
      <c r="E12" s="698">
        <v>46.079000000000001</v>
      </c>
      <c r="F12" s="697">
        <v>67.567999999999998</v>
      </c>
      <c r="G12" s="698">
        <v>877.43399999999997</v>
      </c>
      <c r="H12" s="697">
        <v>92.700999999999993</v>
      </c>
      <c r="I12" s="699">
        <v>157.48500000000001</v>
      </c>
    </row>
    <row r="13" spans="1:10" ht="15" customHeight="1">
      <c r="A13" s="771" t="s">
        <v>321</v>
      </c>
      <c r="B13" s="1110"/>
      <c r="C13" s="1110"/>
      <c r="D13" s="697">
        <v>278.87400000000002</v>
      </c>
      <c r="E13" s="698">
        <v>40.488</v>
      </c>
      <c r="F13" s="697">
        <v>14.288</v>
      </c>
      <c r="G13" s="698">
        <v>986.57999999999993</v>
      </c>
      <c r="H13" s="697">
        <v>142.61699999999999</v>
      </c>
      <c r="I13" s="699">
        <v>51.021000000000001</v>
      </c>
    </row>
    <row r="14" spans="1:10" ht="15" customHeight="1">
      <c r="A14" s="771" t="s">
        <v>350</v>
      </c>
      <c r="B14" s="1110"/>
      <c r="C14" s="1110"/>
      <c r="D14" s="697">
        <v>216.11500000000001</v>
      </c>
      <c r="E14" s="698">
        <v>21.016999999999999</v>
      </c>
      <c r="F14" s="697">
        <v>22.196000000000002</v>
      </c>
      <c r="G14" s="698">
        <v>530.74399999999991</v>
      </c>
      <c r="H14" s="697">
        <v>69.123999999999995</v>
      </c>
      <c r="I14" s="699">
        <v>69.447999999999993</v>
      </c>
    </row>
    <row r="15" spans="1:10" ht="15" customHeight="1">
      <c r="A15" s="771" t="s">
        <v>322</v>
      </c>
      <c r="B15" s="1110"/>
      <c r="C15" s="1110"/>
      <c r="D15" s="697">
        <v>120.68600000000001</v>
      </c>
      <c r="E15" s="698">
        <v>5.9429999999999996</v>
      </c>
      <c r="F15" s="697">
        <v>14.656000000000001</v>
      </c>
      <c r="G15" s="698">
        <v>639.423</v>
      </c>
      <c r="H15" s="697">
        <v>23.411000000000001</v>
      </c>
      <c r="I15" s="699">
        <v>77.155000000000001</v>
      </c>
    </row>
    <row r="16" spans="1:10" ht="15" customHeight="1">
      <c r="A16" s="771" t="s">
        <v>394</v>
      </c>
      <c r="B16" s="1110"/>
      <c r="C16" s="1110"/>
      <c r="D16" s="697">
        <v>46.065000000000005</v>
      </c>
      <c r="E16" s="698">
        <v>0</v>
      </c>
      <c r="F16" s="697">
        <v>0</v>
      </c>
      <c r="G16" s="698">
        <v>88.302000000000007</v>
      </c>
      <c r="H16" s="697">
        <v>0</v>
      </c>
      <c r="I16" s="699">
        <v>0</v>
      </c>
    </row>
    <row r="17" spans="1:10" ht="15" customHeight="1">
      <c r="A17" s="771" t="s">
        <v>347</v>
      </c>
      <c r="B17" s="1110"/>
      <c r="C17" s="1110"/>
      <c r="D17" s="697">
        <v>18.831000000000003</v>
      </c>
      <c r="E17" s="698">
        <v>0</v>
      </c>
      <c r="F17" s="697">
        <v>0</v>
      </c>
      <c r="G17" s="698">
        <v>75.681999999999988</v>
      </c>
      <c r="H17" s="697">
        <v>0</v>
      </c>
      <c r="I17" s="699">
        <v>0</v>
      </c>
    </row>
    <row r="18" spans="1:10" ht="15" customHeight="1">
      <c r="A18" s="771" t="s">
        <v>313</v>
      </c>
      <c r="B18" s="1110"/>
      <c r="C18" s="1110"/>
      <c r="D18" s="697">
        <v>8.0150000000000006</v>
      </c>
      <c r="E18" s="698">
        <v>0</v>
      </c>
      <c r="F18" s="697">
        <v>2.1230000000000002</v>
      </c>
      <c r="G18" s="698">
        <v>26.682000000000002</v>
      </c>
      <c r="H18" s="697">
        <v>0</v>
      </c>
      <c r="I18" s="699">
        <v>2.9340000000000002</v>
      </c>
    </row>
    <row r="19" spans="1:10" ht="15" customHeight="1">
      <c r="A19" s="771" t="s">
        <v>314</v>
      </c>
      <c r="B19" s="1110"/>
      <c r="C19" s="1110"/>
      <c r="D19" s="697">
        <v>5.9850000000000003</v>
      </c>
      <c r="E19" s="698">
        <v>0</v>
      </c>
      <c r="F19" s="697">
        <v>0</v>
      </c>
      <c r="G19" s="698">
        <v>6.2939999999999996</v>
      </c>
      <c r="H19" s="697">
        <v>0</v>
      </c>
      <c r="I19" s="699">
        <v>0</v>
      </c>
    </row>
    <row r="20" spans="1:10" ht="15" customHeight="1">
      <c r="A20" s="772" t="s">
        <v>317</v>
      </c>
      <c r="B20" s="1110"/>
      <c r="C20" s="1110"/>
      <c r="D20" s="700">
        <v>2.3E-2</v>
      </c>
      <c r="E20" s="701">
        <v>0</v>
      </c>
      <c r="F20" s="700">
        <v>0</v>
      </c>
      <c r="G20" s="701">
        <v>0.221</v>
      </c>
      <c r="H20" s="700">
        <v>0</v>
      </c>
      <c r="I20" s="702">
        <v>0</v>
      </c>
    </row>
    <row r="21" spans="1:10" ht="15" customHeight="1">
      <c r="A21" s="1111" t="s">
        <v>338</v>
      </c>
      <c r="B21" s="1112"/>
      <c r="C21" s="1113"/>
      <c r="D21" s="691">
        <v>1112.9329999999998</v>
      </c>
      <c r="E21" s="692">
        <v>113.527</v>
      </c>
      <c r="F21" s="691">
        <v>120.831</v>
      </c>
      <c r="G21" s="692">
        <v>3231.3619999999992</v>
      </c>
      <c r="H21" s="691">
        <v>327.85300000000001</v>
      </c>
      <c r="I21" s="693">
        <v>358.04300000000006</v>
      </c>
    </row>
    <row r="22" spans="1:10" ht="15" customHeight="1">
      <c r="A22" s="770" t="s">
        <v>317</v>
      </c>
      <c r="B22" s="1114" t="s">
        <v>395</v>
      </c>
      <c r="C22" s="1116" t="s">
        <v>396</v>
      </c>
      <c r="D22" s="694">
        <v>560.178</v>
      </c>
      <c r="E22" s="695">
        <v>0</v>
      </c>
      <c r="F22" s="694">
        <v>10.025</v>
      </c>
      <c r="G22" s="695">
        <v>2750.0649999999996</v>
      </c>
      <c r="H22" s="694">
        <v>0</v>
      </c>
      <c r="I22" s="696">
        <v>52.128</v>
      </c>
    </row>
    <row r="23" spans="1:10" ht="15" customHeight="1">
      <c r="A23" s="771" t="s">
        <v>394</v>
      </c>
      <c r="B23" s="1115"/>
      <c r="C23" s="1117"/>
      <c r="D23" s="697">
        <v>395.80099999999999</v>
      </c>
      <c r="E23" s="698">
        <v>0</v>
      </c>
      <c r="F23" s="697">
        <v>23.196999999999999</v>
      </c>
      <c r="G23" s="698">
        <v>1958.348</v>
      </c>
      <c r="H23" s="697">
        <v>0</v>
      </c>
      <c r="I23" s="699">
        <v>110.58799999999999</v>
      </c>
    </row>
    <row r="24" spans="1:10" ht="15" customHeight="1">
      <c r="A24" s="771" t="s">
        <v>346</v>
      </c>
      <c r="B24" s="1115"/>
      <c r="C24" s="1117"/>
      <c r="D24" s="697">
        <v>245.87999999999997</v>
      </c>
      <c r="E24" s="698">
        <v>12.936999999999999</v>
      </c>
      <c r="F24" s="697">
        <v>0</v>
      </c>
      <c r="G24" s="698">
        <v>1192.1790000000001</v>
      </c>
      <c r="H24" s="697">
        <v>71.370999999999995</v>
      </c>
      <c r="I24" s="699">
        <v>0</v>
      </c>
    </row>
    <row r="25" spans="1:10" ht="15" customHeight="1">
      <c r="A25" s="771" t="s">
        <v>335</v>
      </c>
      <c r="B25" s="1115"/>
      <c r="C25" s="1117"/>
      <c r="D25" s="697">
        <v>53.698999999999998</v>
      </c>
      <c r="E25" s="698">
        <v>0</v>
      </c>
      <c r="F25" s="697">
        <v>0</v>
      </c>
      <c r="G25" s="698">
        <v>234.72800000000001</v>
      </c>
      <c r="H25" s="697">
        <v>0</v>
      </c>
      <c r="I25" s="699">
        <v>0</v>
      </c>
    </row>
    <row r="26" spans="1:10" ht="15" customHeight="1">
      <c r="A26" s="771" t="s">
        <v>322</v>
      </c>
      <c r="B26" s="1115"/>
      <c r="C26" s="1117"/>
      <c r="D26" s="697">
        <v>1.129</v>
      </c>
      <c r="E26" s="698">
        <v>0</v>
      </c>
      <c r="F26" s="697">
        <v>0</v>
      </c>
      <c r="G26" s="698">
        <v>4.7930000000000001</v>
      </c>
      <c r="H26" s="697">
        <v>0</v>
      </c>
      <c r="I26" s="699">
        <v>0</v>
      </c>
    </row>
    <row r="27" spans="1:10" ht="15" customHeight="1">
      <c r="A27" s="1118" t="s">
        <v>338</v>
      </c>
      <c r="B27" s="1119"/>
      <c r="C27" s="1120"/>
      <c r="D27" s="731">
        <v>1256.6869999999999</v>
      </c>
      <c r="E27" s="732">
        <v>12.936999999999999</v>
      </c>
      <c r="F27" s="731">
        <v>33.222000000000001</v>
      </c>
      <c r="G27" s="732">
        <v>6140.1129999999994</v>
      </c>
      <c r="H27" s="731">
        <v>71.370999999999995</v>
      </c>
      <c r="I27" s="788">
        <v>162.71600000000001</v>
      </c>
      <c r="J27" s="407">
        <f>SUM(J22:J26)</f>
        <v>0</v>
      </c>
    </row>
    <row r="28" spans="1:10" ht="15" customHeight="1" thickBot="1">
      <c r="A28" s="1101" t="s">
        <v>351</v>
      </c>
      <c r="B28" s="1102"/>
      <c r="C28" s="1103"/>
      <c r="D28" s="786">
        <f t="shared" ref="D28:I28" si="1">D27+D8+D21+D11</f>
        <v>2705.8669999999997</v>
      </c>
      <c r="E28" s="786">
        <f t="shared" si="1"/>
        <v>166.23</v>
      </c>
      <c r="F28" s="786">
        <f t="shared" si="1"/>
        <v>172.10300000000001</v>
      </c>
      <c r="G28" s="786">
        <f t="shared" si="1"/>
        <v>12784.077999999998</v>
      </c>
      <c r="H28" s="786">
        <f t="shared" si="1"/>
        <v>783.51800000000003</v>
      </c>
      <c r="I28" s="787">
        <f t="shared" si="1"/>
        <v>713.17000000000007</v>
      </c>
      <c r="J28" s="409">
        <f>J27+J8+J21</f>
        <v>2705.4949999999999</v>
      </c>
    </row>
    <row r="29" spans="1:10" ht="15" customHeight="1">
      <c r="A29" s="592" t="s">
        <v>352</v>
      </c>
      <c r="B29" s="410"/>
      <c r="C29" s="410"/>
      <c r="D29" s="410"/>
      <c r="E29" s="410"/>
      <c r="F29" s="410"/>
      <c r="G29" s="410"/>
      <c r="H29" s="410"/>
      <c r="I29" s="593"/>
    </row>
    <row r="30" spans="1:10" ht="15" customHeight="1" thickBot="1">
      <c r="A30" s="594" t="s">
        <v>327</v>
      </c>
      <c r="B30" s="595"/>
      <c r="C30" s="595"/>
      <c r="D30" s="595"/>
      <c r="E30" s="595"/>
      <c r="F30" s="595"/>
      <c r="G30" s="595"/>
      <c r="H30" s="595"/>
      <c r="I30" s="596"/>
    </row>
    <row r="38" spans="4:4">
      <c r="D38" s="668"/>
    </row>
    <row r="61" spans="2:3">
      <c r="B61" s="171"/>
      <c r="C61" s="404"/>
    </row>
    <row r="62" spans="2:3">
      <c r="B62" s="313"/>
      <c r="C62" s="314"/>
    </row>
    <row r="63" spans="2:3">
      <c r="B63" s="313"/>
      <c r="C63" s="313"/>
    </row>
  </sheetData>
  <mergeCells count="24">
    <mergeCell ref="C6:C7"/>
    <mergeCell ref="B6:B7"/>
    <mergeCell ref="B22:B26"/>
    <mergeCell ref="C22:C26"/>
    <mergeCell ref="A27:C27"/>
    <mergeCell ref="A28:C28"/>
    <mergeCell ref="B9:B10"/>
    <mergeCell ref="C9:C10"/>
    <mergeCell ref="A8:C8"/>
    <mergeCell ref="A11:C11"/>
    <mergeCell ref="B12:B20"/>
    <mergeCell ref="C12:C20"/>
    <mergeCell ref="A21:C21"/>
    <mergeCell ref="A3:A5"/>
    <mergeCell ref="B3:B5"/>
    <mergeCell ref="C3:C5"/>
    <mergeCell ref="A1:I1"/>
    <mergeCell ref="A2:I2"/>
    <mergeCell ref="D3:F3"/>
    <mergeCell ref="G3:I3"/>
    <mergeCell ref="D4:D5"/>
    <mergeCell ref="E4:F4"/>
    <mergeCell ref="G4:G5"/>
    <mergeCell ref="H4:I4"/>
  </mergeCells>
  <printOptions horizontalCentered="1" verticalCentered="1"/>
  <pageMargins left="0.25" right="0.25" top="0.75" bottom="0.75" header="0.3" footer="0.3"/>
  <pageSetup scale="77" fitToHeight="0" orientation="portrait" r:id="rId1"/>
  <colBreaks count="1" manualBreakCount="1">
    <brk id="3" max="2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I63"/>
  <sheetViews>
    <sheetView view="pageBreakPreview" topLeftCell="C1" zoomScale="76" zoomScaleNormal="100" zoomScaleSheetLayoutView="90" workbookViewId="0">
      <selection activeCell="L15" sqref="L15"/>
    </sheetView>
  </sheetViews>
  <sheetFormatPr baseColWidth="10" defaultColWidth="11.42578125" defaultRowHeight="12.75"/>
  <cols>
    <col min="1" max="1" width="25.140625" style="171" customWidth="1"/>
    <col min="2" max="2" width="10.7109375" style="171" customWidth="1"/>
    <col min="3" max="3" width="54.140625" style="171" customWidth="1"/>
    <col min="4" max="9" width="12.7109375" style="171" customWidth="1"/>
    <col min="10" max="10" width="13.42578125" style="173" customWidth="1"/>
    <col min="11" max="16384" width="11.42578125" style="173"/>
  </cols>
  <sheetData>
    <row r="1" spans="1:9" ht="15" customHeight="1" thickBot="1">
      <c r="A1" s="1121" t="s">
        <v>397</v>
      </c>
      <c r="B1" s="1122"/>
      <c r="C1" s="1122"/>
      <c r="D1" s="1122"/>
      <c r="E1" s="1122"/>
      <c r="F1" s="1122"/>
      <c r="G1" s="1122"/>
      <c r="H1" s="1122"/>
      <c r="I1" s="1123"/>
    </row>
    <row r="2" spans="1:9" ht="15" customHeight="1">
      <c r="A2" s="1124" t="s">
        <v>398</v>
      </c>
      <c r="B2" s="1125"/>
      <c r="C2" s="1125"/>
      <c r="D2" s="1125"/>
      <c r="E2" s="1125"/>
      <c r="F2" s="1125"/>
      <c r="G2" s="1125"/>
      <c r="H2" s="1125"/>
      <c r="I2" s="1126"/>
    </row>
    <row r="3" spans="1:9" ht="15" customHeight="1">
      <c r="A3" s="950" t="s">
        <v>308</v>
      </c>
      <c r="B3" s="1129" t="s">
        <v>329</v>
      </c>
      <c r="C3" s="1132" t="s">
        <v>330</v>
      </c>
      <c r="D3" s="1127" t="s">
        <v>309</v>
      </c>
      <c r="E3" s="1089"/>
      <c r="F3" s="1089"/>
      <c r="G3" s="1089" t="s">
        <v>331</v>
      </c>
      <c r="H3" s="1127"/>
      <c r="I3" s="1128"/>
    </row>
    <row r="4" spans="1:9" ht="15" customHeight="1">
      <c r="A4" s="949"/>
      <c r="B4" s="1130"/>
      <c r="C4" s="1133"/>
      <c r="D4" s="1094">
        <v>2025</v>
      </c>
      <c r="E4" s="1095" t="s">
        <v>512</v>
      </c>
      <c r="F4" s="1096"/>
      <c r="G4" s="1136">
        <f>D4</f>
        <v>2025</v>
      </c>
      <c r="H4" s="1138" t="str">
        <f>+E4</f>
        <v>Ene - ene</v>
      </c>
      <c r="I4" s="1139"/>
    </row>
    <row r="5" spans="1:9" ht="15" customHeight="1">
      <c r="A5" s="950"/>
      <c r="B5" s="1131"/>
      <c r="C5" s="1134"/>
      <c r="D5" s="1135"/>
      <c r="E5" s="526">
        <v>2025</v>
      </c>
      <c r="F5" s="588">
        <v>2026</v>
      </c>
      <c r="G5" s="1137"/>
      <c r="H5" s="406">
        <f>E5</f>
        <v>2025</v>
      </c>
      <c r="I5" s="590">
        <f>F5</f>
        <v>2026</v>
      </c>
    </row>
    <row r="6" spans="1:9" ht="15" customHeight="1">
      <c r="A6" s="770" t="s">
        <v>313</v>
      </c>
      <c r="B6" s="1026" t="s">
        <v>399</v>
      </c>
      <c r="C6" s="1147" t="s">
        <v>400</v>
      </c>
      <c r="D6" s="694">
        <v>9114.8109999999997</v>
      </c>
      <c r="E6" s="695">
        <v>1002.36</v>
      </c>
      <c r="F6" s="694">
        <v>745.57899999999995</v>
      </c>
      <c r="G6" s="698">
        <v>5090.4129999999996</v>
      </c>
      <c r="H6" s="694">
        <v>627.87</v>
      </c>
      <c r="I6" s="696">
        <v>413.91699999999997</v>
      </c>
    </row>
    <row r="7" spans="1:9" ht="15" customHeight="1">
      <c r="A7" s="771" t="s">
        <v>403</v>
      </c>
      <c r="B7" s="1027"/>
      <c r="C7" s="1115"/>
      <c r="D7" s="697">
        <v>195.49</v>
      </c>
      <c r="E7" s="698">
        <v>43.015000000000001</v>
      </c>
      <c r="F7" s="697">
        <v>21.074999999999999</v>
      </c>
      <c r="G7" s="698">
        <v>135.74700000000001</v>
      </c>
      <c r="H7" s="697">
        <v>32.786000000000001</v>
      </c>
      <c r="I7" s="699">
        <v>13.029</v>
      </c>
    </row>
    <row r="8" spans="1:9" ht="15" customHeight="1">
      <c r="A8" s="771" t="s">
        <v>402</v>
      </c>
      <c r="B8" s="1027"/>
      <c r="C8" s="1115"/>
      <c r="D8" s="697">
        <v>103.45</v>
      </c>
      <c r="E8" s="698">
        <v>0</v>
      </c>
      <c r="F8" s="697">
        <v>77.540999999999997</v>
      </c>
      <c r="G8" s="698">
        <v>34.690999999999995</v>
      </c>
      <c r="H8" s="697">
        <v>0</v>
      </c>
      <c r="I8" s="699">
        <v>28.998000000000001</v>
      </c>
    </row>
    <row r="9" spans="1:9" ht="15" customHeight="1">
      <c r="A9" s="771" t="s">
        <v>404</v>
      </c>
      <c r="B9" s="1027"/>
      <c r="C9" s="1115"/>
      <c r="D9" s="697">
        <v>22.616</v>
      </c>
      <c r="E9" s="698">
        <v>0</v>
      </c>
      <c r="F9" s="697">
        <v>0</v>
      </c>
      <c r="G9" s="698">
        <v>13.278</v>
      </c>
      <c r="H9" s="697">
        <v>0</v>
      </c>
      <c r="I9" s="699">
        <v>0</v>
      </c>
    </row>
    <row r="10" spans="1:9" ht="15" customHeight="1">
      <c r="A10" s="771" t="s">
        <v>401</v>
      </c>
      <c r="B10" s="1027"/>
      <c r="C10" s="1115"/>
      <c r="D10" s="697">
        <v>22.309000000000001</v>
      </c>
      <c r="E10" s="698">
        <v>0</v>
      </c>
      <c r="F10" s="697">
        <v>0</v>
      </c>
      <c r="G10" s="698">
        <v>12.137</v>
      </c>
      <c r="H10" s="697">
        <v>0</v>
      </c>
      <c r="I10" s="699">
        <v>0</v>
      </c>
    </row>
    <row r="11" spans="1:9" ht="15" customHeight="1">
      <c r="A11" s="771" t="s">
        <v>394</v>
      </c>
      <c r="B11" s="1027"/>
      <c r="C11" s="1115"/>
      <c r="D11" s="697">
        <v>22.18</v>
      </c>
      <c r="E11" s="698">
        <v>0</v>
      </c>
      <c r="F11" s="697">
        <v>0</v>
      </c>
      <c r="G11" s="698">
        <v>15.646000000000001</v>
      </c>
      <c r="H11" s="697">
        <v>0</v>
      </c>
      <c r="I11" s="699">
        <v>0</v>
      </c>
    </row>
    <row r="12" spans="1:9" ht="15" customHeight="1">
      <c r="A12" s="771" t="s">
        <v>534</v>
      </c>
      <c r="B12" s="1027"/>
      <c r="C12" s="1115"/>
      <c r="D12" s="697">
        <v>0</v>
      </c>
      <c r="E12" s="698">
        <v>0</v>
      </c>
      <c r="F12" s="697">
        <v>21.696000000000002</v>
      </c>
      <c r="G12" s="698">
        <v>0</v>
      </c>
      <c r="H12" s="697">
        <v>0</v>
      </c>
      <c r="I12" s="699">
        <v>11.964</v>
      </c>
    </row>
    <row r="13" spans="1:9" s="412" customFormat="1" ht="15" customHeight="1">
      <c r="A13" s="1118" t="s">
        <v>338</v>
      </c>
      <c r="B13" s="1119"/>
      <c r="C13" s="1119"/>
      <c r="D13" s="731">
        <v>9480.8559999999998</v>
      </c>
      <c r="E13" s="732">
        <v>1045.375</v>
      </c>
      <c r="F13" s="731">
        <v>865.89099999999996</v>
      </c>
      <c r="G13" s="732">
        <v>5301.9119999999994</v>
      </c>
      <c r="H13" s="731">
        <v>660.65599999999995</v>
      </c>
      <c r="I13" s="788">
        <v>467.90799999999996</v>
      </c>
    </row>
    <row r="14" spans="1:9" s="412" customFormat="1" ht="15" customHeight="1">
      <c r="A14" s="770" t="s">
        <v>402</v>
      </c>
      <c r="B14" s="960" t="s">
        <v>405</v>
      </c>
      <c r="C14" s="960" t="s">
        <v>406</v>
      </c>
      <c r="D14" s="694">
        <v>1794.0419999999999</v>
      </c>
      <c r="E14" s="695">
        <v>175.666</v>
      </c>
      <c r="F14" s="694">
        <v>0</v>
      </c>
      <c r="G14" s="695">
        <v>2632.5239999999999</v>
      </c>
      <c r="H14" s="694">
        <v>251.87100000000001</v>
      </c>
      <c r="I14" s="696">
        <v>0</v>
      </c>
    </row>
    <row r="15" spans="1:9" s="412" customFormat="1" ht="15" customHeight="1">
      <c r="A15" s="771" t="s">
        <v>409</v>
      </c>
      <c r="B15" s="995"/>
      <c r="C15" s="995"/>
      <c r="D15" s="697">
        <v>449.96199999999999</v>
      </c>
      <c r="E15" s="698">
        <v>40.56</v>
      </c>
      <c r="F15" s="697">
        <v>26.858000000000001</v>
      </c>
      <c r="G15" s="698">
        <v>637.96399999999994</v>
      </c>
      <c r="H15" s="697">
        <v>64.727000000000004</v>
      </c>
      <c r="I15" s="699">
        <v>38.551000000000002</v>
      </c>
    </row>
    <row r="16" spans="1:9" s="412" customFormat="1" ht="15" customHeight="1">
      <c r="A16" s="771" t="s">
        <v>313</v>
      </c>
      <c r="B16" s="995"/>
      <c r="C16" s="995"/>
      <c r="D16" s="697">
        <v>363.827</v>
      </c>
      <c r="E16" s="698">
        <v>0</v>
      </c>
      <c r="F16" s="697">
        <v>101.307</v>
      </c>
      <c r="G16" s="698">
        <v>407.76</v>
      </c>
      <c r="H16" s="697">
        <v>0</v>
      </c>
      <c r="I16" s="699">
        <v>110.911</v>
      </c>
    </row>
    <row r="17" spans="1:9" s="412" customFormat="1" ht="15" customHeight="1">
      <c r="A17" s="771" t="s">
        <v>314</v>
      </c>
      <c r="B17" s="995"/>
      <c r="C17" s="995"/>
      <c r="D17" s="697">
        <v>157.721</v>
      </c>
      <c r="E17" s="698">
        <v>22.725000000000001</v>
      </c>
      <c r="F17" s="697">
        <v>23.024999999999999</v>
      </c>
      <c r="G17" s="698">
        <v>478.55899999999997</v>
      </c>
      <c r="H17" s="697">
        <v>63.546999999999997</v>
      </c>
      <c r="I17" s="699">
        <v>68.599999999999994</v>
      </c>
    </row>
    <row r="18" spans="1:9" s="412" customFormat="1" ht="15" customHeight="1">
      <c r="A18" s="771" t="s">
        <v>320</v>
      </c>
      <c r="B18" s="995"/>
      <c r="C18" s="995"/>
      <c r="D18" s="697">
        <v>24.817</v>
      </c>
      <c r="E18" s="698">
        <v>0</v>
      </c>
      <c r="F18" s="697">
        <v>0</v>
      </c>
      <c r="G18" s="698">
        <v>32.774999999999999</v>
      </c>
      <c r="H18" s="697">
        <v>0</v>
      </c>
      <c r="I18" s="699">
        <v>0</v>
      </c>
    </row>
    <row r="19" spans="1:9" s="412" customFormat="1" ht="15" customHeight="1">
      <c r="A19" s="771" t="s">
        <v>410</v>
      </c>
      <c r="B19" s="995"/>
      <c r="C19" s="995"/>
      <c r="D19" s="697">
        <v>19.512</v>
      </c>
      <c r="E19" s="698">
        <v>0</v>
      </c>
      <c r="F19" s="697">
        <v>0</v>
      </c>
      <c r="G19" s="698">
        <v>32.006</v>
      </c>
      <c r="H19" s="697">
        <v>0</v>
      </c>
      <c r="I19" s="699">
        <v>0</v>
      </c>
    </row>
    <row r="20" spans="1:9" s="412" customFormat="1" ht="15" customHeight="1">
      <c r="A20" s="771" t="s">
        <v>350</v>
      </c>
      <c r="B20" s="995"/>
      <c r="C20" s="995"/>
      <c r="D20" s="697">
        <v>18.763999999999999</v>
      </c>
      <c r="E20" s="698">
        <v>0</v>
      </c>
      <c r="F20" s="697">
        <v>19.863</v>
      </c>
      <c r="G20" s="698">
        <v>21.661999999999999</v>
      </c>
      <c r="H20" s="697">
        <v>0</v>
      </c>
      <c r="I20" s="699">
        <v>30.638000000000002</v>
      </c>
    </row>
    <row r="21" spans="1:9" s="412" customFormat="1" ht="15" customHeight="1">
      <c r="A21" s="771" t="s">
        <v>407</v>
      </c>
      <c r="B21" s="995"/>
      <c r="C21" s="995"/>
      <c r="D21" s="697">
        <v>15.442</v>
      </c>
      <c r="E21" s="698">
        <v>0</v>
      </c>
      <c r="F21" s="697">
        <v>0</v>
      </c>
      <c r="G21" s="698">
        <v>24.905999999999999</v>
      </c>
      <c r="H21" s="697">
        <v>0</v>
      </c>
      <c r="I21" s="699">
        <v>0</v>
      </c>
    </row>
    <row r="22" spans="1:9" s="412" customFormat="1" ht="15" customHeight="1">
      <c r="A22" s="771" t="s">
        <v>336</v>
      </c>
      <c r="B22" s="995"/>
      <c r="C22" s="995"/>
      <c r="D22" s="697">
        <v>14.342000000000001</v>
      </c>
      <c r="E22" s="698">
        <v>0</v>
      </c>
      <c r="F22" s="697">
        <v>0</v>
      </c>
      <c r="G22" s="698">
        <v>37.32</v>
      </c>
      <c r="H22" s="697">
        <v>0</v>
      </c>
      <c r="I22" s="699">
        <v>0</v>
      </c>
    </row>
    <row r="23" spans="1:9" s="412" customFormat="1" ht="15" customHeight="1">
      <c r="A23" s="771" t="s">
        <v>411</v>
      </c>
      <c r="B23" s="995"/>
      <c r="C23" s="995"/>
      <c r="D23" s="697">
        <v>1.6220000000000001</v>
      </c>
      <c r="E23" s="698">
        <v>0</v>
      </c>
      <c r="F23" s="697">
        <v>0</v>
      </c>
      <c r="G23" s="698">
        <v>2.3809999999999998</v>
      </c>
      <c r="H23" s="697">
        <v>0</v>
      </c>
      <c r="I23" s="699">
        <v>0</v>
      </c>
    </row>
    <row r="24" spans="1:9" s="412" customFormat="1" ht="15" customHeight="1">
      <c r="A24" s="771" t="s">
        <v>408</v>
      </c>
      <c r="B24" s="995"/>
      <c r="C24" s="995"/>
      <c r="D24" s="697">
        <v>0.52300000000000002</v>
      </c>
      <c r="E24" s="698">
        <v>0.52300000000000002</v>
      </c>
      <c r="F24" s="697">
        <v>0</v>
      </c>
      <c r="G24" s="698">
        <v>0.52800000000000002</v>
      </c>
      <c r="H24" s="697">
        <v>0.52800000000000002</v>
      </c>
      <c r="I24" s="699">
        <v>0</v>
      </c>
    </row>
    <row r="25" spans="1:9" s="412" customFormat="1" ht="15" customHeight="1">
      <c r="A25" s="771" t="s">
        <v>341</v>
      </c>
      <c r="B25" s="995"/>
      <c r="C25" s="995"/>
      <c r="D25" s="697">
        <v>0</v>
      </c>
      <c r="E25" s="698">
        <v>0</v>
      </c>
      <c r="F25" s="697">
        <v>23.817</v>
      </c>
      <c r="G25" s="698">
        <v>0</v>
      </c>
      <c r="H25" s="697">
        <v>0</v>
      </c>
      <c r="I25" s="699">
        <v>31.382999999999999</v>
      </c>
    </row>
    <row r="26" spans="1:9" ht="15" customHeight="1">
      <c r="A26" s="1118" t="s">
        <v>338</v>
      </c>
      <c r="B26" s="1119"/>
      <c r="C26" s="1140"/>
      <c r="D26" s="731">
        <v>2860.5740000000005</v>
      </c>
      <c r="E26" s="732">
        <v>239.47399999999999</v>
      </c>
      <c r="F26" s="731">
        <v>194.87</v>
      </c>
      <c r="G26" s="732">
        <v>4308.3850000000002</v>
      </c>
      <c r="H26" s="731">
        <v>380.673</v>
      </c>
      <c r="I26" s="788">
        <v>280.08299999999997</v>
      </c>
    </row>
    <row r="27" spans="1:9" ht="15" customHeight="1">
      <c r="A27" s="770" t="s">
        <v>411</v>
      </c>
      <c r="B27" s="960" t="s">
        <v>412</v>
      </c>
      <c r="C27" s="960" t="s">
        <v>413</v>
      </c>
      <c r="D27" s="694">
        <v>1537.0619999999997</v>
      </c>
      <c r="E27" s="695">
        <v>197.054</v>
      </c>
      <c r="F27" s="694">
        <v>25.093</v>
      </c>
      <c r="G27" s="695">
        <v>2221.3629999999998</v>
      </c>
      <c r="H27" s="694">
        <v>286.66300000000001</v>
      </c>
      <c r="I27" s="696">
        <v>35.19</v>
      </c>
    </row>
    <row r="28" spans="1:9" ht="15" customHeight="1">
      <c r="A28" s="771" t="s">
        <v>313</v>
      </c>
      <c r="B28" s="995"/>
      <c r="C28" s="995"/>
      <c r="D28" s="697">
        <v>245.05899999999997</v>
      </c>
      <c r="E28" s="698">
        <v>0</v>
      </c>
      <c r="F28" s="697">
        <v>262.72000000000003</v>
      </c>
      <c r="G28" s="698">
        <v>305.79100000000005</v>
      </c>
      <c r="H28" s="697">
        <v>0</v>
      </c>
      <c r="I28" s="699">
        <v>342.065</v>
      </c>
    </row>
    <row r="29" spans="1:9" ht="15" customHeight="1">
      <c r="A29" s="771" t="s">
        <v>414</v>
      </c>
      <c r="B29" s="995"/>
      <c r="C29" s="995"/>
      <c r="D29" s="697">
        <v>194.81799999999998</v>
      </c>
      <c r="E29" s="698">
        <v>0</v>
      </c>
      <c r="F29" s="697">
        <v>0</v>
      </c>
      <c r="G29" s="698">
        <v>291.35199999999998</v>
      </c>
      <c r="H29" s="697">
        <v>0</v>
      </c>
      <c r="I29" s="699">
        <v>0</v>
      </c>
    </row>
    <row r="30" spans="1:9" ht="15" customHeight="1">
      <c r="A30" s="771" t="s">
        <v>402</v>
      </c>
      <c r="B30" s="995"/>
      <c r="C30" s="995"/>
      <c r="D30" s="697">
        <v>36.207000000000001</v>
      </c>
      <c r="E30" s="698">
        <v>0</v>
      </c>
      <c r="F30" s="697">
        <v>24.997</v>
      </c>
      <c r="G30" s="698">
        <v>45.599000000000004</v>
      </c>
      <c r="H30" s="697">
        <v>0</v>
      </c>
      <c r="I30" s="699">
        <v>33.356999999999999</v>
      </c>
    </row>
    <row r="31" spans="1:9" ht="15" customHeight="1">
      <c r="A31" s="771" t="s">
        <v>319</v>
      </c>
      <c r="B31" s="995"/>
      <c r="C31" s="995"/>
      <c r="D31" s="697">
        <v>23.599</v>
      </c>
      <c r="E31" s="698">
        <v>0</v>
      </c>
      <c r="F31" s="697">
        <v>0</v>
      </c>
      <c r="G31" s="698">
        <v>32.277999999999999</v>
      </c>
      <c r="H31" s="697">
        <v>0</v>
      </c>
      <c r="I31" s="699">
        <v>0</v>
      </c>
    </row>
    <row r="32" spans="1:9" ht="15" customHeight="1">
      <c r="A32" s="771" t="s">
        <v>341</v>
      </c>
      <c r="B32" s="995"/>
      <c r="C32" s="995"/>
      <c r="D32" s="697">
        <v>17.504999999999999</v>
      </c>
      <c r="E32" s="698">
        <v>0</v>
      </c>
      <c r="F32" s="697">
        <v>0</v>
      </c>
      <c r="G32" s="698">
        <v>32.597000000000001</v>
      </c>
      <c r="H32" s="697">
        <v>0</v>
      </c>
      <c r="I32" s="699">
        <v>0</v>
      </c>
    </row>
    <row r="33" spans="1:9" ht="15" customHeight="1">
      <c r="A33" s="771" t="s">
        <v>409</v>
      </c>
      <c r="B33" s="995"/>
      <c r="C33" s="995"/>
      <c r="D33" s="697">
        <v>1.7250000000000001</v>
      </c>
      <c r="E33" s="698">
        <v>0</v>
      </c>
      <c r="F33" s="697">
        <v>0</v>
      </c>
      <c r="G33" s="698">
        <v>2.4500000000000002</v>
      </c>
      <c r="H33" s="697">
        <v>0</v>
      </c>
      <c r="I33" s="699">
        <v>0</v>
      </c>
    </row>
    <row r="34" spans="1:9" ht="15" customHeight="1">
      <c r="A34" s="771" t="s">
        <v>314</v>
      </c>
      <c r="B34" s="995"/>
      <c r="C34" s="995"/>
      <c r="D34" s="697">
        <v>1.38</v>
      </c>
      <c r="E34" s="698">
        <v>0</v>
      </c>
      <c r="F34" s="697">
        <v>0</v>
      </c>
      <c r="G34" s="698">
        <v>4.2240000000000002</v>
      </c>
      <c r="H34" s="697">
        <v>0</v>
      </c>
      <c r="I34" s="699">
        <v>0</v>
      </c>
    </row>
    <row r="35" spans="1:9" ht="15" customHeight="1">
      <c r="A35" s="771" t="s">
        <v>350</v>
      </c>
      <c r="B35" s="995"/>
      <c r="C35" s="995"/>
      <c r="D35" s="697">
        <v>7.0000000000000001E-3</v>
      </c>
      <c r="E35" s="698">
        <v>0</v>
      </c>
      <c r="F35" s="697">
        <v>0</v>
      </c>
      <c r="G35" s="698">
        <v>0.13300000000000001</v>
      </c>
      <c r="H35" s="697">
        <v>0</v>
      </c>
      <c r="I35" s="699">
        <v>0</v>
      </c>
    </row>
    <row r="36" spans="1:9" ht="15" customHeight="1">
      <c r="A36" s="1118" t="s">
        <v>338</v>
      </c>
      <c r="B36" s="1119"/>
      <c r="C36" s="1140"/>
      <c r="D36" s="790">
        <v>2057.3619999999996</v>
      </c>
      <c r="E36" s="732">
        <v>197.054</v>
      </c>
      <c r="F36" s="731">
        <v>312.81000000000006</v>
      </c>
      <c r="G36" s="732">
        <v>2935.7869999999998</v>
      </c>
      <c r="H36" s="731">
        <v>286.66300000000001</v>
      </c>
      <c r="I36" s="788">
        <v>410.61199999999997</v>
      </c>
    </row>
    <row r="37" spans="1:9" ht="15" customHeight="1">
      <c r="A37" s="1141" t="s">
        <v>351</v>
      </c>
      <c r="B37" s="1142"/>
      <c r="C37" s="1143"/>
      <c r="D37" s="734">
        <f t="shared" ref="D37:I37" si="0">D36+D26+D13</f>
        <v>14398.791999999999</v>
      </c>
      <c r="E37" s="734">
        <f t="shared" si="0"/>
        <v>1481.903</v>
      </c>
      <c r="F37" s="734">
        <f t="shared" si="0"/>
        <v>1373.5709999999999</v>
      </c>
      <c r="G37" s="734">
        <f t="shared" si="0"/>
        <v>12546.083999999999</v>
      </c>
      <c r="H37" s="734">
        <f t="shared" si="0"/>
        <v>1327.992</v>
      </c>
      <c r="I37" s="735">
        <f t="shared" si="0"/>
        <v>1158.6029999999998</v>
      </c>
    </row>
    <row r="38" spans="1:9" ht="15" customHeight="1">
      <c r="A38" s="1144" t="s">
        <v>352</v>
      </c>
      <c r="B38" s="1145"/>
      <c r="C38" s="1145"/>
      <c r="D38" s="1145"/>
      <c r="E38" s="1145"/>
      <c r="F38" s="1145"/>
      <c r="G38" s="1145"/>
      <c r="H38" s="1145"/>
      <c r="I38" s="1146"/>
    </row>
    <row r="39" spans="1:9" ht="15" customHeight="1" thickBot="1">
      <c r="A39" s="963" t="s">
        <v>327</v>
      </c>
      <c r="B39" s="964"/>
      <c r="C39" s="964"/>
      <c r="D39" s="964"/>
      <c r="E39" s="964"/>
      <c r="F39" s="964"/>
      <c r="G39" s="964"/>
      <c r="H39" s="964"/>
      <c r="I39" s="965"/>
    </row>
    <row r="61" spans="2:3">
      <c r="C61" s="404"/>
    </row>
    <row r="62" spans="2:3">
      <c r="B62" s="313"/>
      <c r="C62" s="314"/>
    </row>
    <row r="63" spans="2:3">
      <c r="B63" s="313"/>
      <c r="C63" s="313"/>
    </row>
  </sheetData>
  <mergeCells count="23">
    <mergeCell ref="A39:I39"/>
    <mergeCell ref="G4:G5"/>
    <mergeCell ref="H4:I4"/>
    <mergeCell ref="A13:C13"/>
    <mergeCell ref="A26:C26"/>
    <mergeCell ref="A36:C36"/>
    <mergeCell ref="A37:C37"/>
    <mergeCell ref="A38:I38"/>
    <mergeCell ref="B6:B12"/>
    <mergeCell ref="C6:C12"/>
    <mergeCell ref="B14:B25"/>
    <mergeCell ref="C14:C25"/>
    <mergeCell ref="B27:B35"/>
    <mergeCell ref="C27:C35"/>
    <mergeCell ref="A1:I1"/>
    <mergeCell ref="A2:I2"/>
    <mergeCell ref="D3:F3"/>
    <mergeCell ref="G3:I3"/>
    <mergeCell ref="A3:A5"/>
    <mergeCell ref="B3:B5"/>
    <mergeCell ref="C3:C5"/>
    <mergeCell ref="D4:D5"/>
    <mergeCell ref="E4:F4"/>
  </mergeCells>
  <printOptions horizontalCentered="1" verticalCentered="1"/>
  <pageMargins left="0.25" right="0.25" top="0.75" bottom="0.75" header="0.3" footer="0.3"/>
  <pageSetup scale="62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U38"/>
  <sheetViews>
    <sheetView view="pageBreakPreview" zoomScaleNormal="100" zoomScaleSheetLayoutView="100" workbookViewId="0">
      <selection activeCell="D16" sqref="D16"/>
    </sheetView>
  </sheetViews>
  <sheetFormatPr baseColWidth="10" defaultColWidth="11.42578125" defaultRowHeight="12.75"/>
  <cols>
    <col min="1" max="1" width="15.5703125" style="173" customWidth="1"/>
    <col min="2" max="4" width="11.7109375" style="173" customWidth="1"/>
    <col min="5" max="5" width="13.140625" style="173" customWidth="1"/>
    <col min="6" max="8" width="11.7109375" style="173" customWidth="1"/>
    <col min="9" max="9" width="12.85546875" style="173" customWidth="1"/>
    <col min="10" max="10" width="13.42578125" style="173" customWidth="1"/>
    <col min="11" max="12" width="11.42578125" style="173"/>
    <col min="13" max="13" width="14.28515625" style="173" customWidth="1"/>
    <col min="14" max="16384" width="11.42578125" style="173"/>
  </cols>
  <sheetData>
    <row r="1" spans="1:21" ht="15" customHeight="1" thickBot="1">
      <c r="A1" s="1151" t="s">
        <v>415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3"/>
    </row>
    <row r="2" spans="1:21" ht="15" customHeight="1">
      <c r="A2" s="1166" t="s">
        <v>416</v>
      </c>
      <c r="B2" s="1167"/>
      <c r="C2" s="1167"/>
      <c r="D2" s="1167"/>
      <c r="E2" s="1167"/>
      <c r="F2" s="1167"/>
      <c r="G2" s="1167"/>
      <c r="H2" s="1167"/>
      <c r="I2" s="1167"/>
      <c r="J2" s="1167"/>
      <c r="K2" s="1167"/>
      <c r="L2" s="1167"/>
      <c r="M2" s="1168"/>
    </row>
    <row r="3" spans="1:21" s="413" customFormat="1" ht="15" customHeight="1">
      <c r="A3" s="1159" t="s">
        <v>417</v>
      </c>
      <c r="B3" s="1156" t="s">
        <v>309</v>
      </c>
      <c r="C3" s="1157"/>
      <c r="D3" s="1157"/>
      <c r="E3" s="1157"/>
      <c r="F3" s="1158" t="s">
        <v>418</v>
      </c>
      <c r="G3" s="1154"/>
      <c r="H3" s="1154"/>
      <c r="I3" s="1154"/>
      <c r="J3" s="1154"/>
      <c r="K3" s="1138" t="s">
        <v>419</v>
      </c>
      <c r="L3" s="1154"/>
      <c r="M3" s="1155"/>
    </row>
    <row r="4" spans="1:21" s="413" customFormat="1" ht="15" customHeight="1">
      <c r="A4" s="1160"/>
      <c r="B4" s="1094">
        <v>2025</v>
      </c>
      <c r="C4" s="1095" t="s">
        <v>512</v>
      </c>
      <c r="D4" s="1161"/>
      <c r="E4" s="1096"/>
      <c r="F4" s="1097">
        <f>B4</f>
        <v>2025</v>
      </c>
      <c r="G4" s="1099" t="str">
        <f>C4</f>
        <v>Ene - ene</v>
      </c>
      <c r="H4" s="1099"/>
      <c r="I4" s="1099"/>
      <c r="J4" s="1138"/>
      <c r="K4" s="1099" t="str">
        <f>C4</f>
        <v>Ene - ene</v>
      </c>
      <c r="L4" s="1099"/>
      <c r="M4" s="1163"/>
      <c r="O4" s="475"/>
      <c r="P4" s="475"/>
      <c r="Q4" s="475"/>
      <c r="S4" s="475"/>
      <c r="T4" s="475"/>
      <c r="U4" s="475"/>
    </row>
    <row r="5" spans="1:21" s="413" customFormat="1" ht="15" customHeight="1">
      <c r="A5" s="1159"/>
      <c r="B5" s="1127"/>
      <c r="C5" s="605">
        <v>2025</v>
      </c>
      <c r="D5" s="526">
        <v>2026</v>
      </c>
      <c r="E5" s="606" t="s">
        <v>533</v>
      </c>
      <c r="F5" s="1162"/>
      <c r="G5" s="406">
        <f>C5</f>
        <v>2025</v>
      </c>
      <c r="H5" s="625">
        <f>D5</f>
        <v>2026</v>
      </c>
      <c r="I5" s="626" t="str">
        <f>E5</f>
        <v>Var. 26/25 (%)</v>
      </c>
      <c r="J5" s="626" t="s">
        <v>535</v>
      </c>
      <c r="K5" s="406">
        <f>G5</f>
        <v>2025</v>
      </c>
      <c r="L5" s="625">
        <f>H5</f>
        <v>2026</v>
      </c>
      <c r="M5" s="527" t="str">
        <f>E5</f>
        <v>Var. 26/25 (%)</v>
      </c>
      <c r="O5" s="475"/>
      <c r="P5" s="475"/>
      <c r="Q5" s="475"/>
      <c r="S5" s="475"/>
      <c r="T5" s="475"/>
      <c r="U5" s="475"/>
    </row>
    <row r="6" spans="1:21" s="413" customFormat="1" ht="15" customHeight="1">
      <c r="A6" s="589" t="s">
        <v>343</v>
      </c>
      <c r="B6" s="643">
        <v>131020.77599999998</v>
      </c>
      <c r="C6" s="643">
        <v>7932.9560000000001</v>
      </c>
      <c r="D6" s="643">
        <v>10068.860999999999</v>
      </c>
      <c r="E6" s="533">
        <f>IFERROR(100*(D6-C6)/C6,"-")</f>
        <v>26.924452877338521</v>
      </c>
      <c r="F6" s="645">
        <v>779662.54799999949</v>
      </c>
      <c r="G6" s="643">
        <v>46938.16</v>
      </c>
      <c r="H6" s="643">
        <v>61293.879000000001</v>
      </c>
      <c r="I6" s="616">
        <f>IFERROR(100*(H6-G6)/G6,"-")</f>
        <v>30.584324140528722</v>
      </c>
      <c r="J6" s="510">
        <f t="shared" ref="J6:J14" si="0">H6/$H$16</f>
        <v>0.53754796713435038</v>
      </c>
      <c r="K6" s="463">
        <f>IFERROR(G6/C6*1000,"-")</f>
        <v>5916.8562134972135</v>
      </c>
      <c r="L6" s="627">
        <f>IFERROR(H6/D6*1000,"-")</f>
        <v>6087.468979857802</v>
      </c>
      <c r="M6" s="414">
        <f>IFERROR((L6-K6)/K6*100,"-")</f>
        <v>2.883503674998825</v>
      </c>
      <c r="O6" s="475"/>
      <c r="P6" s="475"/>
      <c r="Q6" s="475"/>
      <c r="S6" s="475"/>
      <c r="T6" s="475"/>
      <c r="U6" s="475"/>
    </row>
    <row r="7" spans="1:21" s="413" customFormat="1" ht="15" customHeight="1">
      <c r="A7" s="589" t="s">
        <v>420</v>
      </c>
      <c r="B7" s="644">
        <v>99034.436000000002</v>
      </c>
      <c r="C7" s="644">
        <v>7562.0930000000008</v>
      </c>
      <c r="D7" s="644">
        <v>5405.7810000000009</v>
      </c>
      <c r="E7" s="533">
        <f t="shared" ref="E7:E16" si="1">IFERROR(100*(D7-C7)/C7,"-")</f>
        <v>-28.51475114098702</v>
      </c>
      <c r="F7" s="656">
        <v>634961.30299999984</v>
      </c>
      <c r="G7" s="644">
        <v>49357.163</v>
      </c>
      <c r="H7" s="644">
        <v>37398.882999999994</v>
      </c>
      <c r="I7" s="616">
        <f t="shared" ref="I7:I16" si="2">IFERROR(100*(H7-G7)/G7,"-")</f>
        <v>-24.228053788261711</v>
      </c>
      <c r="J7" s="510">
        <f t="shared" si="0"/>
        <v>0.32798859947737047</v>
      </c>
      <c r="K7" s="463">
        <f t="shared" ref="K7:L16" si="3">IFERROR(G7/C7*1000,"-")</f>
        <v>6526.9182751389053</v>
      </c>
      <c r="L7" s="627">
        <f t="shared" si="3"/>
        <v>6918.3126360464821</v>
      </c>
      <c r="M7" s="414">
        <f>IFERROR((L7-K7)/K7*100,"-")</f>
        <v>5.9966180731632832</v>
      </c>
      <c r="O7" s="475"/>
      <c r="P7" s="475"/>
      <c r="Q7" s="475"/>
      <c r="S7" s="475"/>
      <c r="T7" s="475"/>
      <c r="U7" s="475"/>
    </row>
    <row r="8" spans="1:21" s="413" customFormat="1" ht="15" customHeight="1">
      <c r="A8" s="589" t="s">
        <v>341</v>
      </c>
      <c r="B8" s="644">
        <v>21530.627000000004</v>
      </c>
      <c r="C8" s="644">
        <v>2134.5589999999997</v>
      </c>
      <c r="D8" s="644">
        <v>1104.7329999999999</v>
      </c>
      <c r="E8" s="533">
        <f t="shared" si="1"/>
        <v>-48.24537527423697</v>
      </c>
      <c r="F8" s="656">
        <v>178609.03900000002</v>
      </c>
      <c r="G8" s="644">
        <v>17429.07</v>
      </c>
      <c r="H8" s="644">
        <v>10481.645</v>
      </c>
      <c r="I8" s="616">
        <f t="shared" si="2"/>
        <v>-39.861134300338449</v>
      </c>
      <c r="J8" s="510">
        <f t="shared" si="0"/>
        <v>9.1924137514186821E-2</v>
      </c>
      <c r="K8" s="463">
        <f t="shared" si="3"/>
        <v>8165.1854083208764</v>
      </c>
      <c r="L8" s="627">
        <f t="shared" si="3"/>
        <v>9487.9441457800222</v>
      </c>
      <c r="M8" s="414">
        <f t="shared" ref="M8:M16" si="4">IFERROR((L8-K8)/K8*100,"-")</f>
        <v>16.199984094802858</v>
      </c>
      <c r="O8" s="475"/>
      <c r="Q8" s="475"/>
      <c r="S8" s="475"/>
      <c r="T8" s="475"/>
      <c r="U8" s="475"/>
    </row>
    <row r="9" spans="1:21" s="413" customFormat="1" ht="15" customHeight="1">
      <c r="A9" s="589" t="s">
        <v>342</v>
      </c>
      <c r="B9" s="644">
        <v>6717.8049999999976</v>
      </c>
      <c r="C9" s="644">
        <v>467.59900000000005</v>
      </c>
      <c r="D9" s="644">
        <v>421.89099999999996</v>
      </c>
      <c r="E9" s="533">
        <f t="shared" si="1"/>
        <v>-9.7750422905096208</v>
      </c>
      <c r="F9" s="656">
        <v>78206.784000000029</v>
      </c>
      <c r="G9" s="644">
        <v>5584.5809999999992</v>
      </c>
      <c r="H9" s="644">
        <v>4133.7159999999994</v>
      </c>
      <c r="I9" s="616">
        <f t="shared" si="2"/>
        <v>-25.979836267035967</v>
      </c>
      <c r="J9" s="510">
        <f t="shared" si="0"/>
        <v>3.6252733042246153E-2</v>
      </c>
      <c r="K9" s="463">
        <f t="shared" si="3"/>
        <v>11943.098680707184</v>
      </c>
      <c r="L9" s="627">
        <f t="shared" si="3"/>
        <v>9798.0663251882597</v>
      </c>
      <c r="M9" s="414">
        <f t="shared" si="4"/>
        <v>-17.960433995107131</v>
      </c>
      <c r="O9" s="475"/>
      <c r="P9" s="475"/>
      <c r="S9" s="475"/>
      <c r="T9" s="475"/>
      <c r="U9" s="475"/>
    </row>
    <row r="10" spans="1:21" s="413" customFormat="1" ht="15" customHeight="1">
      <c r="A10" s="589" t="s">
        <v>314</v>
      </c>
      <c r="B10" s="644">
        <v>1819.9530000000004</v>
      </c>
      <c r="C10" s="644">
        <v>382.66</v>
      </c>
      <c r="D10" s="644">
        <v>24.007999999999999</v>
      </c>
      <c r="E10" s="533">
        <f>IFERROR(100*(D10-C10)/C10,"-")</f>
        <v>-93.726023101447765</v>
      </c>
      <c r="F10" s="656">
        <v>11232.612000000001</v>
      </c>
      <c r="G10" s="644">
        <v>2329.0469999999996</v>
      </c>
      <c r="H10" s="644">
        <v>148.84199999999998</v>
      </c>
      <c r="I10" s="616">
        <f>IFERROR(100*(H10-G10)/G10,"-")</f>
        <v>-93.60931745902937</v>
      </c>
      <c r="J10" s="510">
        <f t="shared" si="0"/>
        <v>1.3053459142993865E-3</v>
      </c>
      <c r="K10" s="463">
        <f>IFERROR(G10/C10*1000,"-")</f>
        <v>6086.4657920869686</v>
      </c>
      <c r="L10" s="627">
        <f>IFERROR(H10/D10*1000,"-")</f>
        <v>6199.6834388537154</v>
      </c>
      <c r="M10" s="414">
        <f>IFERROR((L10-K10)/K10*100,"-")</f>
        <v>1.8601541622716655</v>
      </c>
      <c r="S10" s="475"/>
    </row>
    <row r="11" spans="1:21" s="413" customFormat="1" ht="15" customHeight="1">
      <c r="A11" s="589" t="s">
        <v>421</v>
      </c>
      <c r="B11" s="644">
        <v>1141.9739999999997</v>
      </c>
      <c r="C11" s="644">
        <v>147.38999999999999</v>
      </c>
      <c r="D11" s="644">
        <v>48.588999999999999</v>
      </c>
      <c r="E11" s="533">
        <f t="shared" si="1"/>
        <v>-67.033720062419434</v>
      </c>
      <c r="F11" s="656">
        <v>10794.411000000004</v>
      </c>
      <c r="G11" s="644">
        <v>1330.645</v>
      </c>
      <c r="H11" s="644">
        <v>408.15000000000003</v>
      </c>
      <c r="I11" s="616">
        <f t="shared" si="2"/>
        <v>-69.326905372958223</v>
      </c>
      <c r="J11" s="510">
        <f t="shared" si="0"/>
        <v>3.579479816995839E-3</v>
      </c>
      <c r="K11" s="463">
        <f t="shared" si="3"/>
        <v>9028.0548205441355</v>
      </c>
      <c r="L11" s="627">
        <f t="shared" si="3"/>
        <v>8400.0493938957388</v>
      </c>
      <c r="M11" s="414">
        <f t="shared" si="4"/>
        <v>-6.9561543337033687</v>
      </c>
    </row>
    <row r="12" spans="1:21" s="413" customFormat="1" ht="15" customHeight="1">
      <c r="A12" s="589" t="s">
        <v>315</v>
      </c>
      <c r="B12" s="644">
        <v>263.73500000000001</v>
      </c>
      <c r="C12" s="644">
        <v>27.111000000000001</v>
      </c>
      <c r="D12" s="644">
        <v>29.87</v>
      </c>
      <c r="E12" s="533">
        <f t="shared" si="1"/>
        <v>10.176681051971526</v>
      </c>
      <c r="F12" s="656">
        <v>2254.3670000000011</v>
      </c>
      <c r="G12" s="644">
        <v>95.39</v>
      </c>
      <c r="H12" s="644">
        <v>158.536</v>
      </c>
      <c r="I12" s="616">
        <f t="shared" si="2"/>
        <v>66.197714645141005</v>
      </c>
      <c r="J12" s="510">
        <f t="shared" si="0"/>
        <v>1.3903623968326653E-3</v>
      </c>
      <c r="K12" s="463">
        <f t="shared" si="3"/>
        <v>3518.4980266312564</v>
      </c>
      <c r="L12" s="627">
        <f>IFERROR(H12/D12*1000,"-")</f>
        <v>5307.532641446267</v>
      </c>
      <c r="M12" s="414">
        <f t="shared" si="4"/>
        <v>50.846543078152592</v>
      </c>
      <c r="O12" s="475"/>
      <c r="P12" s="475"/>
      <c r="Q12" s="475"/>
      <c r="S12" s="475"/>
      <c r="T12" s="475"/>
      <c r="U12" s="475"/>
    </row>
    <row r="13" spans="1:21" s="413" customFormat="1" ht="15" customHeight="1">
      <c r="A13" s="589" t="s">
        <v>402</v>
      </c>
      <c r="B13" s="644">
        <v>1E-3</v>
      </c>
      <c r="C13" s="644">
        <v>0</v>
      </c>
      <c r="D13" s="644">
        <v>0</v>
      </c>
      <c r="E13" s="533" t="str">
        <f t="shared" si="1"/>
        <v>-</v>
      </c>
      <c r="F13" s="656">
        <v>0.76900000000000002</v>
      </c>
      <c r="G13" s="644">
        <v>0</v>
      </c>
      <c r="H13" s="644">
        <v>0</v>
      </c>
      <c r="I13" s="628" t="s">
        <v>422</v>
      </c>
      <c r="J13" s="511">
        <f t="shared" si="0"/>
        <v>0</v>
      </c>
      <c r="K13" s="463" t="str">
        <f t="shared" si="3"/>
        <v>-</v>
      </c>
      <c r="L13" s="627" t="str">
        <f t="shared" si="3"/>
        <v>-</v>
      </c>
      <c r="M13" s="414" t="str">
        <f t="shared" si="4"/>
        <v>-</v>
      </c>
    </row>
    <row r="14" spans="1:21" s="646" customFormat="1" ht="15" customHeight="1">
      <c r="A14" s="658" t="s">
        <v>323</v>
      </c>
      <c r="B14" s="650">
        <v>261529.30699999997</v>
      </c>
      <c r="C14" s="650">
        <v>18654.367999999999</v>
      </c>
      <c r="D14" s="650">
        <v>17103.733</v>
      </c>
      <c r="E14" s="534">
        <f t="shared" si="1"/>
        <v>-8.3124499312975839</v>
      </c>
      <c r="F14" s="657">
        <v>1695721.8329999996</v>
      </c>
      <c r="G14" s="650">
        <v>123064.05600000003</v>
      </c>
      <c r="H14" s="650">
        <v>114023.65099999998</v>
      </c>
      <c r="I14" s="620">
        <f t="shared" si="2"/>
        <v>-7.3460970602171933</v>
      </c>
      <c r="J14" s="535">
        <f t="shared" si="0"/>
        <v>0.99998862529628163</v>
      </c>
      <c r="K14" s="536">
        <f t="shared" si="3"/>
        <v>6597.0638083262884</v>
      </c>
      <c r="L14" s="629">
        <f t="shared" si="3"/>
        <v>6666.5944212295635</v>
      </c>
      <c r="M14" s="537">
        <f t="shared" si="4"/>
        <v>1.0539630193589933</v>
      </c>
      <c r="O14" s="647"/>
      <c r="P14" s="647"/>
      <c r="Q14" s="647"/>
      <c r="S14" s="647"/>
      <c r="T14" s="647"/>
      <c r="U14" s="647"/>
    </row>
    <row r="15" spans="1:21" s="413" customFormat="1" ht="15" customHeight="1">
      <c r="A15" s="589" t="s">
        <v>324</v>
      </c>
      <c r="B15" s="644">
        <v>0</v>
      </c>
      <c r="C15" s="644">
        <v>0</v>
      </c>
      <c r="D15" s="644">
        <v>4.0000000000000001E-3</v>
      </c>
      <c r="E15" s="534" t="str">
        <f t="shared" si="1"/>
        <v>-</v>
      </c>
      <c r="F15" s="656">
        <v>0</v>
      </c>
      <c r="G15" s="644">
        <v>0</v>
      </c>
      <c r="H15" s="644">
        <v>1.2969999999999999</v>
      </c>
      <c r="I15" s="628" t="s">
        <v>422</v>
      </c>
      <c r="J15" s="511">
        <f t="shared" ref="J15" si="5">H15/$H$16</f>
        <v>1.1374703718347673E-5</v>
      </c>
      <c r="K15" s="464" t="str">
        <f t="shared" si="3"/>
        <v>-</v>
      </c>
      <c r="L15" s="630" t="s">
        <v>422</v>
      </c>
      <c r="M15" s="465" t="str">
        <f t="shared" si="4"/>
        <v>-</v>
      </c>
    </row>
    <row r="16" spans="1:21" s="646" customFormat="1" ht="15">
      <c r="A16" s="658" t="s">
        <v>325</v>
      </c>
      <c r="B16" s="650">
        <v>261529.30699999997</v>
      </c>
      <c r="C16" s="650">
        <v>18654.367999999999</v>
      </c>
      <c r="D16" s="650">
        <v>17103.737000000001</v>
      </c>
      <c r="E16" s="534">
        <f t="shared" si="1"/>
        <v>-8.3124284885984743</v>
      </c>
      <c r="F16" s="657">
        <v>1695721.8329999996</v>
      </c>
      <c r="G16" s="650">
        <v>123064.05600000003</v>
      </c>
      <c r="H16" s="650">
        <v>114024.94799999999</v>
      </c>
      <c r="I16" s="620">
        <f t="shared" si="2"/>
        <v>-7.3450431375348417</v>
      </c>
      <c r="J16" s="535">
        <f>H16/$H$16</f>
        <v>1</v>
      </c>
      <c r="K16" s="538">
        <f t="shared" si="3"/>
        <v>6597.0638083262884</v>
      </c>
      <c r="L16" s="631">
        <f t="shared" si="3"/>
        <v>6666.6686935141706</v>
      </c>
      <c r="M16" s="539">
        <f t="shared" si="4"/>
        <v>1.055088857864805</v>
      </c>
    </row>
    <row r="17" spans="1:13">
      <c r="A17" s="1164" t="s">
        <v>352</v>
      </c>
      <c r="B17" s="1165"/>
      <c r="C17" s="1165"/>
      <c r="D17" s="1165"/>
      <c r="E17" s="1165"/>
      <c r="F17" s="1165"/>
      <c r="G17" s="1165"/>
      <c r="H17" s="1165"/>
      <c r="I17" s="1165"/>
      <c r="J17" s="1165"/>
      <c r="K17" s="466"/>
      <c r="L17" s="466"/>
      <c r="M17" s="467"/>
    </row>
    <row r="18" spans="1:13" ht="13.5" thickBot="1">
      <c r="A18" s="1148" t="s">
        <v>423</v>
      </c>
      <c r="B18" s="1149"/>
      <c r="C18" s="1149"/>
      <c r="D18" s="1149"/>
      <c r="E18" s="1149"/>
      <c r="F18" s="1149"/>
      <c r="G18" s="1149"/>
      <c r="H18" s="1149"/>
      <c r="I18" s="1149"/>
      <c r="J18" s="1149"/>
      <c r="K18" s="1149"/>
      <c r="L18" s="1149"/>
      <c r="M18" s="1150"/>
    </row>
    <row r="19" spans="1:13">
      <c r="F19" s="373"/>
    </row>
    <row r="20" spans="1:13">
      <c r="B20" s="178"/>
      <c r="C20" s="178"/>
      <c r="D20" s="178"/>
      <c r="F20" s="373"/>
      <c r="G20" s="178"/>
      <c r="H20" s="178"/>
    </row>
    <row r="21" spans="1:13">
      <c r="B21" s="178"/>
      <c r="C21" s="178"/>
      <c r="D21" s="178"/>
      <c r="F21" s="178"/>
      <c r="G21" s="178"/>
      <c r="H21" s="178"/>
    </row>
    <row r="22" spans="1:13">
      <c r="B22" s="178"/>
      <c r="C22" s="178"/>
      <c r="D22" s="287"/>
      <c r="F22" s="178"/>
      <c r="G22" s="178"/>
      <c r="H22" s="178"/>
    </row>
    <row r="23" spans="1:13">
      <c r="B23" s="178"/>
      <c r="D23" s="287"/>
      <c r="F23" s="178"/>
      <c r="G23" s="178"/>
      <c r="H23" s="178"/>
    </row>
    <row r="24" spans="1:13">
      <c r="B24" s="178"/>
      <c r="D24" s="287"/>
      <c r="E24" s="415"/>
      <c r="F24" s="178"/>
      <c r="H24" s="178"/>
      <c r="I24" s="415"/>
    </row>
    <row r="25" spans="1:13">
      <c r="B25" s="178"/>
      <c r="F25" s="178"/>
      <c r="G25" s="178"/>
      <c r="H25" s="178"/>
    </row>
    <row r="26" spans="1:13">
      <c r="F26" s="178"/>
    </row>
    <row r="28" spans="1:13">
      <c r="B28" s="178"/>
      <c r="C28" s="178"/>
      <c r="D28" s="178"/>
      <c r="F28" s="178"/>
      <c r="G28" s="178"/>
      <c r="H28" s="178"/>
    </row>
    <row r="30" spans="1:13">
      <c r="B30" s="178"/>
      <c r="C30" s="178"/>
      <c r="D30" s="178"/>
      <c r="F30" s="178"/>
      <c r="G30" s="178"/>
      <c r="H30" s="178"/>
    </row>
    <row r="38" spans="4:4">
      <c r="D38" s="666"/>
    </row>
  </sheetData>
  <mergeCells count="13">
    <mergeCell ref="A18:M18"/>
    <mergeCell ref="A1:M1"/>
    <mergeCell ref="K3:M3"/>
    <mergeCell ref="B3:E3"/>
    <mergeCell ref="F3:J3"/>
    <mergeCell ref="A3:A5"/>
    <mergeCell ref="B4:B5"/>
    <mergeCell ref="C4:E4"/>
    <mergeCell ref="F4:F5"/>
    <mergeCell ref="G4:J4"/>
    <mergeCell ref="K4:M4"/>
    <mergeCell ref="A17:J17"/>
    <mergeCell ref="A2:M2"/>
  </mergeCells>
  <printOptions horizontalCentered="1" verticalCentered="1"/>
  <pageMargins left="0.25" right="0.25" top="0.75" bottom="0.75" header="0.3" footer="0.3"/>
  <pageSetup scale="64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I66"/>
  <sheetViews>
    <sheetView view="pageBreakPreview" zoomScale="90" zoomScaleNormal="100" zoomScaleSheetLayoutView="90" workbookViewId="0">
      <selection activeCell="G29" sqref="G29"/>
    </sheetView>
  </sheetViews>
  <sheetFormatPr baseColWidth="10" defaultColWidth="11.42578125" defaultRowHeight="12.75"/>
  <cols>
    <col min="1" max="1" width="15.42578125" style="171" customWidth="1"/>
    <col min="2" max="2" width="14.140625" style="171" customWidth="1"/>
    <col min="3" max="3" width="34.5703125" style="171" customWidth="1"/>
    <col min="4" max="9" width="12.7109375" style="171" customWidth="1"/>
    <col min="10" max="10" width="11.42578125" style="173"/>
    <col min="11" max="13" width="11.5703125" style="173" customWidth="1"/>
    <col min="14" max="14" width="19.5703125" style="173" customWidth="1"/>
    <col min="15" max="16384" width="11.42578125" style="173"/>
  </cols>
  <sheetData>
    <row r="1" spans="1:9" ht="15" customHeight="1" thickBot="1">
      <c r="A1" s="1174" t="s">
        <v>424</v>
      </c>
      <c r="B1" s="1008"/>
      <c r="C1" s="1008"/>
      <c r="D1" s="1008"/>
      <c r="E1" s="1008"/>
      <c r="F1" s="1008"/>
      <c r="G1" s="1008"/>
      <c r="H1" s="1008"/>
      <c r="I1" s="1175"/>
    </row>
    <row r="2" spans="1:9" ht="15" customHeight="1" thickBot="1">
      <c r="A2" s="1176" t="s">
        <v>31</v>
      </c>
      <c r="B2" s="1069"/>
      <c r="C2" s="1069"/>
      <c r="D2" s="1069"/>
      <c r="E2" s="1069"/>
      <c r="F2" s="1069"/>
      <c r="G2" s="1069"/>
      <c r="H2" s="1069"/>
      <c r="I2" s="1177"/>
    </row>
    <row r="3" spans="1:9" ht="15" customHeight="1">
      <c r="A3" s="1178" t="s">
        <v>417</v>
      </c>
      <c r="B3" s="1179" t="s">
        <v>329</v>
      </c>
      <c r="C3" s="1179" t="s">
        <v>330</v>
      </c>
      <c r="D3" s="1089" t="s">
        <v>309</v>
      </c>
      <c r="E3" s="1089"/>
      <c r="F3" s="1089"/>
      <c r="G3" s="1089" t="s">
        <v>425</v>
      </c>
      <c r="H3" s="1089"/>
      <c r="I3" s="1090"/>
    </row>
    <row r="4" spans="1:9" ht="15" customHeight="1">
      <c r="A4" s="1160"/>
      <c r="B4" s="1083"/>
      <c r="C4" s="1180"/>
      <c r="D4" s="1182">
        <v>2025</v>
      </c>
      <c r="E4" s="1184" t="s">
        <v>536</v>
      </c>
      <c r="F4" s="1184"/>
      <c r="G4" s="1185">
        <f>D4</f>
        <v>2025</v>
      </c>
      <c r="H4" s="1186" t="str">
        <f>+E4</f>
        <v>Ene -ene</v>
      </c>
      <c r="I4" s="1187"/>
    </row>
    <row r="5" spans="1:9" ht="15" customHeight="1">
      <c r="A5" s="1159"/>
      <c r="B5" s="1084"/>
      <c r="C5" s="1181"/>
      <c r="D5" s="1183"/>
      <c r="E5" s="528">
        <v>2025</v>
      </c>
      <c r="F5" s="460">
        <v>2026</v>
      </c>
      <c r="G5" s="1184"/>
      <c r="H5" s="461">
        <f>E5</f>
        <v>2025</v>
      </c>
      <c r="I5" s="484">
        <f>F5</f>
        <v>2026</v>
      </c>
    </row>
    <row r="6" spans="1:9" ht="15" customHeight="1">
      <c r="A6" s="736" t="s">
        <v>342</v>
      </c>
      <c r="B6" s="1023" t="s">
        <v>332</v>
      </c>
      <c r="C6" s="1026" t="s">
        <v>333</v>
      </c>
      <c r="D6" s="697">
        <v>3.2529999999999997</v>
      </c>
      <c r="E6" s="698">
        <v>2.1999999999999999E-2</v>
      </c>
      <c r="F6" s="697">
        <v>0.51300000000000001</v>
      </c>
      <c r="G6" s="698">
        <v>114.94800000000001</v>
      </c>
      <c r="H6" s="697">
        <v>0.41399999999999998</v>
      </c>
      <c r="I6" s="737">
        <v>16.373000000000001</v>
      </c>
    </row>
    <row r="7" spans="1:9">
      <c r="A7" s="736" t="s">
        <v>343</v>
      </c>
      <c r="B7" s="1024"/>
      <c r="C7" s="1027"/>
      <c r="D7" s="697">
        <v>2.1350000000000002</v>
      </c>
      <c r="E7" s="698">
        <v>0</v>
      </c>
      <c r="F7" s="697">
        <v>0</v>
      </c>
      <c r="G7" s="698">
        <v>29.588000000000001</v>
      </c>
      <c r="H7" s="697">
        <v>0</v>
      </c>
      <c r="I7" s="737">
        <v>0</v>
      </c>
    </row>
    <row r="8" spans="1:9">
      <c r="A8" s="736" t="s">
        <v>315</v>
      </c>
      <c r="B8" s="1024"/>
      <c r="C8" s="1027"/>
      <c r="D8" s="697">
        <v>8.5999999999999993E-2</v>
      </c>
      <c r="E8" s="698">
        <v>0</v>
      </c>
      <c r="F8" s="697">
        <v>4.3999999999999997E-2</v>
      </c>
      <c r="G8" s="698">
        <v>2.0789999999999997</v>
      </c>
      <c r="H8" s="697">
        <v>0</v>
      </c>
      <c r="I8" s="737">
        <v>1.361</v>
      </c>
    </row>
    <row r="9" spans="1:9">
      <c r="A9" s="736" t="s">
        <v>420</v>
      </c>
      <c r="B9" s="1173"/>
      <c r="C9" s="1039"/>
      <c r="D9" s="697">
        <v>1.9E-2</v>
      </c>
      <c r="E9" s="698">
        <v>0</v>
      </c>
      <c r="F9" s="697">
        <v>0</v>
      </c>
      <c r="G9" s="698">
        <v>0.114</v>
      </c>
      <c r="H9" s="697">
        <v>0</v>
      </c>
      <c r="I9" s="737">
        <v>0</v>
      </c>
    </row>
    <row r="10" spans="1:9" ht="15" customHeight="1">
      <c r="A10" s="1169" t="s">
        <v>338</v>
      </c>
      <c r="B10" s="1170"/>
      <c r="C10" s="1170"/>
      <c r="D10" s="731">
        <v>5.4930000000000003</v>
      </c>
      <c r="E10" s="732">
        <v>2.1999999999999999E-2</v>
      </c>
      <c r="F10" s="731">
        <v>0.55700000000000005</v>
      </c>
      <c r="G10" s="732">
        <v>146.72900000000001</v>
      </c>
      <c r="H10" s="731">
        <v>0.41399999999999998</v>
      </c>
      <c r="I10" s="738">
        <v>17.734000000000002</v>
      </c>
    </row>
    <row r="11" spans="1:9" ht="15" customHeight="1">
      <c r="A11" s="736" t="s">
        <v>343</v>
      </c>
      <c r="B11" s="960" t="s">
        <v>339</v>
      </c>
      <c r="C11" s="960" t="s">
        <v>426</v>
      </c>
      <c r="D11" s="697">
        <v>98620.321999999986</v>
      </c>
      <c r="E11" s="698">
        <v>5858.4189999999999</v>
      </c>
      <c r="F11" s="697">
        <v>7097.2539999999999</v>
      </c>
      <c r="G11" s="698">
        <v>618088.23399999971</v>
      </c>
      <c r="H11" s="697">
        <v>37299.968999999997</v>
      </c>
      <c r="I11" s="737">
        <v>45102.011000000006</v>
      </c>
    </row>
    <row r="12" spans="1:9" ht="15" customHeight="1">
      <c r="A12" s="736" t="s">
        <v>420</v>
      </c>
      <c r="B12" s="995"/>
      <c r="C12" s="995"/>
      <c r="D12" s="697">
        <v>86526.002999999968</v>
      </c>
      <c r="E12" s="698">
        <v>6541.6810000000005</v>
      </c>
      <c r="F12" s="697">
        <v>5040.0560000000005</v>
      </c>
      <c r="G12" s="698">
        <v>574010.14200000011</v>
      </c>
      <c r="H12" s="697">
        <v>44342.453999999998</v>
      </c>
      <c r="I12" s="737">
        <v>35470.71699999999</v>
      </c>
    </row>
    <row r="13" spans="1:9" ht="15" customHeight="1">
      <c r="A13" s="736" t="s">
        <v>341</v>
      </c>
      <c r="B13" s="995"/>
      <c r="C13" s="995"/>
      <c r="D13" s="697">
        <v>21115.626999999997</v>
      </c>
      <c r="E13" s="698">
        <v>2097.8969999999999</v>
      </c>
      <c r="F13" s="697">
        <v>961.10500000000002</v>
      </c>
      <c r="G13" s="698">
        <v>175522.27999999994</v>
      </c>
      <c r="H13" s="697">
        <v>17234.733</v>
      </c>
      <c r="I13" s="737">
        <v>9832.2220000000016</v>
      </c>
    </row>
    <row r="14" spans="1:9" ht="15" customHeight="1">
      <c r="A14" s="736" t="s">
        <v>342</v>
      </c>
      <c r="B14" s="995"/>
      <c r="C14" s="995"/>
      <c r="D14" s="697">
        <v>2574.996000000001</v>
      </c>
      <c r="E14" s="698">
        <v>207.45300000000003</v>
      </c>
      <c r="F14" s="697">
        <v>115.98099999999999</v>
      </c>
      <c r="G14" s="698">
        <v>48761.884999999987</v>
      </c>
      <c r="H14" s="697">
        <v>4034.2420000000002</v>
      </c>
      <c r="I14" s="737">
        <v>2624.5140000000001</v>
      </c>
    </row>
    <row r="15" spans="1:9" ht="15" customHeight="1">
      <c r="A15" s="736" t="s">
        <v>314</v>
      </c>
      <c r="B15" s="995"/>
      <c r="C15" s="995"/>
      <c r="D15" s="697">
        <v>1674.0700000000004</v>
      </c>
      <c r="E15" s="698">
        <v>310.39800000000002</v>
      </c>
      <c r="F15" s="697">
        <v>24.007999999999999</v>
      </c>
      <c r="G15" s="698">
        <v>10476.058000000005</v>
      </c>
      <c r="H15" s="697">
        <v>1935.6649999999995</v>
      </c>
      <c r="I15" s="737">
        <v>148.84199999999998</v>
      </c>
    </row>
    <row r="16" spans="1:9" ht="15" customHeight="1">
      <c r="A16" s="736" t="s">
        <v>421</v>
      </c>
      <c r="B16" s="995"/>
      <c r="C16" s="995"/>
      <c r="D16" s="697">
        <v>907.7900000000003</v>
      </c>
      <c r="E16" s="698">
        <v>144.267</v>
      </c>
      <c r="F16" s="697">
        <v>48.588999999999999</v>
      </c>
      <c r="G16" s="698">
        <v>9582.1460000000043</v>
      </c>
      <c r="H16" s="697">
        <v>1301.596</v>
      </c>
      <c r="I16" s="737">
        <v>408.15000000000003</v>
      </c>
    </row>
    <row r="17" spans="1:9" ht="15" customHeight="1">
      <c r="A17" s="736" t="s">
        <v>315</v>
      </c>
      <c r="B17" s="995"/>
      <c r="C17" s="995"/>
      <c r="D17" s="697">
        <v>47.238999999999997</v>
      </c>
      <c r="E17" s="698">
        <v>3.6360000000000001</v>
      </c>
      <c r="F17" s="697">
        <v>3.637</v>
      </c>
      <c r="G17" s="698">
        <v>853.28899999999999</v>
      </c>
      <c r="H17" s="697">
        <v>62.527000000000001</v>
      </c>
      <c r="I17" s="737">
        <v>71.932999999999993</v>
      </c>
    </row>
    <row r="18" spans="1:9" ht="15" customHeight="1">
      <c r="A18" s="736" t="s">
        <v>322</v>
      </c>
      <c r="B18" s="1104"/>
      <c r="C18" s="1104"/>
      <c r="D18" s="697">
        <v>0</v>
      </c>
      <c r="E18" s="698">
        <v>0</v>
      </c>
      <c r="F18" s="697">
        <v>4.0000000000000001E-3</v>
      </c>
      <c r="G18" s="698">
        <v>0</v>
      </c>
      <c r="H18" s="697">
        <v>0</v>
      </c>
      <c r="I18" s="737">
        <v>1.2969999999999999</v>
      </c>
    </row>
    <row r="19" spans="1:9" s="416" customFormat="1" ht="15" customHeight="1">
      <c r="A19" s="1171" t="s">
        <v>338</v>
      </c>
      <c r="B19" s="1106"/>
      <c r="C19" s="1172"/>
      <c r="D19" s="731">
        <v>211466.04699999999</v>
      </c>
      <c r="E19" s="732">
        <v>15163.750999999998</v>
      </c>
      <c r="F19" s="731">
        <v>13290.634000000002</v>
      </c>
      <c r="G19" s="732">
        <v>1437294.0339999998</v>
      </c>
      <c r="H19" s="731">
        <v>106211.18599999999</v>
      </c>
      <c r="I19" s="738">
        <v>93659.686000000016</v>
      </c>
    </row>
    <row r="20" spans="1:9" ht="15" customHeight="1">
      <c r="A20" s="736" t="s">
        <v>342</v>
      </c>
      <c r="B20" s="1195" t="s">
        <v>344</v>
      </c>
      <c r="C20" s="1196" t="s">
        <v>427</v>
      </c>
      <c r="D20" s="697">
        <v>152.14300000000003</v>
      </c>
      <c r="E20" s="698">
        <v>23.434999999999999</v>
      </c>
      <c r="F20" s="697">
        <v>0.24199999999999999</v>
      </c>
      <c r="G20" s="698">
        <v>1794.4680000000001</v>
      </c>
      <c r="H20" s="697">
        <v>279.28800000000001</v>
      </c>
      <c r="I20" s="737">
        <v>3.9180000000000001</v>
      </c>
    </row>
    <row r="21" spans="1:9" ht="15" customHeight="1">
      <c r="A21" s="736" t="s">
        <v>315</v>
      </c>
      <c r="B21" s="1195"/>
      <c r="C21" s="1196"/>
      <c r="D21" s="697">
        <v>3.2210000000000001</v>
      </c>
      <c r="E21" s="698">
        <v>0</v>
      </c>
      <c r="F21" s="697">
        <v>0</v>
      </c>
      <c r="G21" s="698">
        <v>17.041</v>
      </c>
      <c r="H21" s="697">
        <v>0</v>
      </c>
      <c r="I21" s="737">
        <v>0</v>
      </c>
    </row>
    <row r="22" spans="1:9" ht="15" customHeight="1">
      <c r="A22" s="736" t="s">
        <v>343</v>
      </c>
      <c r="B22" s="1195"/>
      <c r="C22" s="1196"/>
      <c r="D22" s="697">
        <v>1.5410000000000001</v>
      </c>
      <c r="E22" s="698">
        <v>0</v>
      </c>
      <c r="F22" s="697">
        <v>0.66600000000000004</v>
      </c>
      <c r="G22" s="698">
        <v>8.3689999999999998</v>
      </c>
      <c r="H22" s="697">
        <v>0</v>
      </c>
      <c r="I22" s="737">
        <v>4.9240000000000004</v>
      </c>
    </row>
    <row r="23" spans="1:9" ht="15" customHeight="1">
      <c r="A23" s="1194" t="s">
        <v>338</v>
      </c>
      <c r="B23" s="1106"/>
      <c r="C23" s="1172"/>
      <c r="D23" s="731">
        <v>156.90500000000003</v>
      </c>
      <c r="E23" s="732">
        <v>23.434999999999999</v>
      </c>
      <c r="F23" s="731">
        <v>0.90800000000000003</v>
      </c>
      <c r="G23" s="732">
        <v>1819.8779999999999</v>
      </c>
      <c r="H23" s="731">
        <v>279.28800000000001</v>
      </c>
      <c r="I23" s="738">
        <v>8.8420000000000005</v>
      </c>
    </row>
    <row r="24" spans="1:9" ht="15" customHeight="1">
      <c r="A24" s="736" t="s">
        <v>343</v>
      </c>
      <c r="B24" s="1195" t="s">
        <v>348</v>
      </c>
      <c r="C24" s="1195" t="s">
        <v>349</v>
      </c>
      <c r="D24" s="697">
        <v>32371.921999999999</v>
      </c>
      <c r="E24" s="698">
        <v>2073.3009999999999</v>
      </c>
      <c r="F24" s="697">
        <v>2967.7689999999998</v>
      </c>
      <c r="G24" s="698">
        <v>161341.67499999999</v>
      </c>
      <c r="H24" s="697">
        <v>9623.8320000000003</v>
      </c>
      <c r="I24" s="737">
        <v>16166.401999999998</v>
      </c>
    </row>
    <row r="25" spans="1:9" ht="15" customHeight="1">
      <c r="A25" s="736" t="s">
        <v>420</v>
      </c>
      <c r="B25" s="1195"/>
      <c r="C25" s="1195"/>
      <c r="D25" s="697">
        <v>12033.075000000001</v>
      </c>
      <c r="E25" s="698">
        <v>988.62299999999993</v>
      </c>
      <c r="F25" s="697">
        <v>335.93</v>
      </c>
      <c r="G25" s="698">
        <v>57839.092000000011</v>
      </c>
      <c r="H25" s="697">
        <v>4799.0650000000005</v>
      </c>
      <c r="I25" s="737">
        <v>1710.684</v>
      </c>
    </row>
    <row r="26" spans="1:9" ht="15" customHeight="1">
      <c r="A26" s="736" t="s">
        <v>342</v>
      </c>
      <c r="B26" s="1195"/>
      <c r="C26" s="1195"/>
      <c r="D26" s="697">
        <v>735.83399999999995</v>
      </c>
      <c r="E26" s="698">
        <v>54.506999999999998</v>
      </c>
      <c r="F26" s="697">
        <v>11.061</v>
      </c>
      <c r="G26" s="698">
        <v>8298.1530000000021</v>
      </c>
      <c r="H26" s="697">
        <v>496.97699999999998</v>
      </c>
      <c r="I26" s="737">
        <v>198.45600000000002</v>
      </c>
    </row>
    <row r="27" spans="1:9" ht="15" customHeight="1">
      <c r="A27" s="736" t="s">
        <v>341</v>
      </c>
      <c r="B27" s="1195"/>
      <c r="C27" s="1195"/>
      <c r="D27" s="697">
        <v>269.31599999999992</v>
      </c>
      <c r="E27" s="698">
        <v>23.977</v>
      </c>
      <c r="F27" s="697">
        <v>139.48699999999999</v>
      </c>
      <c r="G27" s="698">
        <v>1779.2630000000001</v>
      </c>
      <c r="H27" s="697">
        <v>81.522000000000006</v>
      </c>
      <c r="I27" s="737">
        <v>609.68299999999999</v>
      </c>
    </row>
    <row r="28" spans="1:9" ht="15" customHeight="1">
      <c r="A28" s="736" t="s">
        <v>421</v>
      </c>
      <c r="B28" s="1195"/>
      <c r="C28" s="1195"/>
      <c r="D28" s="697">
        <v>229.75899999999999</v>
      </c>
      <c r="E28" s="698">
        <v>2.1539999999999999</v>
      </c>
      <c r="F28" s="697">
        <v>0</v>
      </c>
      <c r="G28" s="698">
        <v>1169.374</v>
      </c>
      <c r="H28" s="697">
        <v>20.076000000000001</v>
      </c>
      <c r="I28" s="737">
        <v>0</v>
      </c>
    </row>
    <row r="29" spans="1:9" ht="15" customHeight="1">
      <c r="A29" s="736" t="s">
        <v>314</v>
      </c>
      <c r="B29" s="1195"/>
      <c r="C29" s="1195"/>
      <c r="D29" s="697">
        <v>144.53999999999996</v>
      </c>
      <c r="E29" s="698">
        <v>71.840999999999994</v>
      </c>
      <c r="F29" s="697">
        <v>0</v>
      </c>
      <c r="G29" s="698">
        <v>747.95100000000002</v>
      </c>
      <c r="H29" s="697">
        <v>390.68299999999999</v>
      </c>
      <c r="I29" s="737">
        <v>0</v>
      </c>
    </row>
    <row r="30" spans="1:9" ht="15" customHeight="1">
      <c r="A30" s="736" t="s">
        <v>315</v>
      </c>
      <c r="B30" s="1195"/>
      <c r="C30" s="1195"/>
      <c r="D30" s="697">
        <v>15.407999999999998</v>
      </c>
      <c r="E30" s="698">
        <v>0</v>
      </c>
      <c r="F30" s="697">
        <v>0</v>
      </c>
      <c r="G30" s="698">
        <v>149.69899999999998</v>
      </c>
      <c r="H30" s="697">
        <v>0</v>
      </c>
      <c r="I30" s="737">
        <v>0</v>
      </c>
    </row>
    <row r="31" spans="1:9" ht="15" customHeight="1">
      <c r="A31" s="1194" t="s">
        <v>338</v>
      </c>
      <c r="B31" s="1108"/>
      <c r="C31" s="1109"/>
      <c r="D31" s="731">
        <v>45799.854000000007</v>
      </c>
      <c r="E31" s="732">
        <v>3214.4029999999998</v>
      </c>
      <c r="F31" s="731">
        <v>3454.2469999999998</v>
      </c>
      <c r="G31" s="732">
        <v>231325.20699999999</v>
      </c>
      <c r="H31" s="731">
        <v>15412.155000000002</v>
      </c>
      <c r="I31" s="738">
        <v>18685.224999999999</v>
      </c>
    </row>
    <row r="32" spans="1:9" ht="15" customHeight="1">
      <c r="A32" s="1197" t="s">
        <v>351</v>
      </c>
      <c r="B32" s="1198"/>
      <c r="C32" s="1198"/>
      <c r="D32" s="417">
        <f>D31+D23+D19+D10</f>
        <v>257428.29899999997</v>
      </c>
      <c r="E32" s="417">
        <f t="shared" ref="E32:I32" si="0">E31+E23+E19+E10</f>
        <v>18401.611000000001</v>
      </c>
      <c r="F32" s="417">
        <f t="shared" si="0"/>
        <v>16746.346000000001</v>
      </c>
      <c r="G32" s="417">
        <f t="shared" si="0"/>
        <v>1670585.8479999998</v>
      </c>
      <c r="H32" s="417">
        <f t="shared" si="0"/>
        <v>121903.04299999999</v>
      </c>
      <c r="I32" s="417">
        <f t="shared" si="0"/>
        <v>112371.48700000001</v>
      </c>
    </row>
    <row r="33" spans="1:9" ht="15" customHeight="1">
      <c r="A33" s="1191" t="s">
        <v>352</v>
      </c>
      <c r="B33" s="1192"/>
      <c r="C33" s="1192"/>
      <c r="D33" s="1192"/>
      <c r="E33" s="1192"/>
      <c r="F33" s="1192"/>
      <c r="G33" s="1192"/>
      <c r="H33" s="1192"/>
      <c r="I33" s="1193"/>
    </row>
    <row r="34" spans="1:9" ht="13.5" thickBot="1">
      <c r="A34" s="1188" t="s">
        <v>327</v>
      </c>
      <c r="B34" s="1189"/>
      <c r="C34" s="1189"/>
      <c r="D34" s="1189"/>
      <c r="E34" s="1189"/>
      <c r="F34" s="1189"/>
      <c r="G34" s="1189"/>
      <c r="H34" s="1189"/>
      <c r="I34" s="1190"/>
    </row>
    <row r="38" spans="1:9">
      <c r="D38" s="667"/>
    </row>
    <row r="64" spans="2:3">
      <c r="B64" s="171" t="s">
        <v>354</v>
      </c>
      <c r="C64" s="576" t="s">
        <v>355</v>
      </c>
    </row>
    <row r="65" spans="1:3">
      <c r="A65" s="171" t="s">
        <v>356</v>
      </c>
      <c r="B65" s="313">
        <f>E10+E23</f>
        <v>23.456999999999997</v>
      </c>
      <c r="C65" s="313">
        <f>F10+F23</f>
        <v>1.4650000000000001</v>
      </c>
    </row>
    <row r="66" spans="1:3">
      <c r="A66" s="171" t="s">
        <v>357</v>
      </c>
      <c r="B66" s="313">
        <f>E19+E31</f>
        <v>18378.153999999999</v>
      </c>
      <c r="C66" s="313">
        <f>F19+F31</f>
        <v>16744.881000000001</v>
      </c>
    </row>
  </sheetData>
  <mergeCells count="26">
    <mergeCell ref="A34:I34"/>
    <mergeCell ref="A33:I33"/>
    <mergeCell ref="A31:C31"/>
    <mergeCell ref="B20:B22"/>
    <mergeCell ref="C20:C22"/>
    <mergeCell ref="A23:C23"/>
    <mergeCell ref="B24:B30"/>
    <mergeCell ref="C24:C30"/>
    <mergeCell ref="A32:C32"/>
    <mergeCell ref="A1:I1"/>
    <mergeCell ref="A2:I2"/>
    <mergeCell ref="D3:F3"/>
    <mergeCell ref="G3:I3"/>
    <mergeCell ref="A3:A5"/>
    <mergeCell ref="B3:B5"/>
    <mergeCell ref="C3:C5"/>
    <mergeCell ref="D4:D5"/>
    <mergeCell ref="E4:F4"/>
    <mergeCell ref="G4:G5"/>
    <mergeCell ref="H4:I4"/>
    <mergeCell ref="A10:C10"/>
    <mergeCell ref="B11:B18"/>
    <mergeCell ref="C11:C18"/>
    <mergeCell ref="A19:C19"/>
    <mergeCell ref="B6:B9"/>
    <mergeCell ref="C6:C9"/>
  </mergeCells>
  <printOptions horizontalCentered="1" verticalCentered="1"/>
  <pageMargins left="0.25" right="0.25" top="0.75" bottom="0.75" header="0.3" footer="0.3"/>
  <pageSetup scale="74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E1A1-20D7-4EAE-85FE-715B1D0B534B}">
  <sheetPr>
    <tabColor rgb="FF00B0F0"/>
    <pageSetUpPr fitToPage="1"/>
  </sheetPr>
  <dimension ref="A1:I74"/>
  <sheetViews>
    <sheetView view="pageBreakPreview" zoomScale="80" zoomScaleNormal="100" zoomScaleSheetLayoutView="80" workbookViewId="0">
      <selection activeCell="J42" sqref="J42"/>
    </sheetView>
  </sheetViews>
  <sheetFormatPr baseColWidth="10" defaultColWidth="11.42578125" defaultRowHeight="12.75"/>
  <cols>
    <col min="1" max="1" width="24.85546875" style="171" customWidth="1"/>
    <col min="2" max="2" width="10.7109375" style="171" customWidth="1"/>
    <col min="3" max="3" width="32.7109375" style="404" customWidth="1"/>
    <col min="4" max="9" width="12.7109375" style="171" customWidth="1"/>
    <col min="10" max="16384" width="11.42578125" style="173"/>
  </cols>
  <sheetData>
    <row r="1" spans="1:9" ht="15" customHeight="1" thickBot="1">
      <c r="A1" s="1174" t="s">
        <v>428</v>
      </c>
      <c r="B1" s="1008"/>
      <c r="C1" s="1008"/>
      <c r="D1" s="1008"/>
      <c r="E1" s="1008"/>
      <c r="F1" s="1008"/>
      <c r="G1" s="1008"/>
      <c r="H1" s="1008"/>
      <c r="I1" s="1175"/>
    </row>
    <row r="2" spans="1:9" ht="15" customHeight="1" thickBot="1">
      <c r="A2" s="1176" t="s">
        <v>32</v>
      </c>
      <c r="B2" s="1069"/>
      <c r="C2" s="1069"/>
      <c r="D2" s="1069"/>
      <c r="E2" s="1069"/>
      <c r="F2" s="1069"/>
      <c r="G2" s="1069"/>
      <c r="H2" s="1069"/>
      <c r="I2" s="1177"/>
    </row>
    <row r="3" spans="1:9" s="400" customFormat="1" ht="15" customHeight="1">
      <c r="A3" s="1178" t="s">
        <v>417</v>
      </c>
      <c r="B3" s="976" t="s">
        <v>329</v>
      </c>
      <c r="C3" s="976" t="s">
        <v>330</v>
      </c>
      <c r="D3" s="972" t="s">
        <v>309</v>
      </c>
      <c r="E3" s="973"/>
      <c r="F3" s="974"/>
      <c r="G3" s="972" t="s">
        <v>331</v>
      </c>
      <c r="H3" s="973"/>
      <c r="I3" s="1210"/>
    </row>
    <row r="4" spans="1:9" s="400" customFormat="1" ht="15" customHeight="1">
      <c r="A4" s="1160"/>
      <c r="B4" s="976"/>
      <c r="C4" s="976"/>
      <c r="D4" s="978">
        <v>2025</v>
      </c>
      <c r="E4" s="989" t="s">
        <v>512</v>
      </c>
      <c r="F4" s="990"/>
      <c r="G4" s="991">
        <f>D4</f>
        <v>2025</v>
      </c>
      <c r="H4" s="989" t="str">
        <f>E4</f>
        <v>Ene - ene</v>
      </c>
      <c r="I4" s="1213"/>
    </row>
    <row r="5" spans="1:9" s="400" customFormat="1" ht="15" customHeight="1">
      <c r="A5" s="1159"/>
      <c r="B5" s="976"/>
      <c r="C5" s="977"/>
      <c r="D5" s="1211"/>
      <c r="E5" s="462">
        <v>2025</v>
      </c>
      <c r="F5" s="462">
        <v>2026</v>
      </c>
      <c r="G5" s="1212"/>
      <c r="H5" s="461">
        <f>E5</f>
        <v>2025</v>
      </c>
      <c r="I5" s="484">
        <f>F5</f>
        <v>2026</v>
      </c>
    </row>
    <row r="6" spans="1:9" s="400" customFormat="1" ht="15" customHeight="1">
      <c r="A6" s="736" t="s">
        <v>420</v>
      </c>
      <c r="B6" s="1026" t="s">
        <v>359</v>
      </c>
      <c r="C6" s="1033" t="s">
        <v>360</v>
      </c>
      <c r="D6" s="697">
        <v>2948.2420000000002</v>
      </c>
      <c r="E6" s="698">
        <v>219.00700000000001</v>
      </c>
      <c r="F6" s="697">
        <v>154.85900000000001</v>
      </c>
      <c r="G6" s="698">
        <v>20325.754000000001</v>
      </c>
      <c r="H6" s="697">
        <v>1524.162</v>
      </c>
      <c r="I6" s="737">
        <v>1147.5899999999999</v>
      </c>
    </row>
    <row r="7" spans="1:9" s="400" customFormat="1" ht="15" customHeight="1">
      <c r="A7" s="736" t="s">
        <v>343</v>
      </c>
      <c r="B7" s="1027"/>
      <c r="C7" s="1034"/>
      <c r="D7" s="697">
        <v>1592.4120000000003</v>
      </c>
      <c r="E7" s="698">
        <v>84.218000000000004</v>
      </c>
      <c r="F7" s="697">
        <v>108.407</v>
      </c>
      <c r="G7" s="698">
        <v>11575.941000000003</v>
      </c>
      <c r="H7" s="697">
        <v>598.04300000000001</v>
      </c>
      <c r="I7" s="737">
        <v>840.92200000000003</v>
      </c>
    </row>
    <row r="8" spans="1:9" s="400" customFormat="1" ht="15" customHeight="1">
      <c r="A8" s="736" t="s">
        <v>341</v>
      </c>
      <c r="B8" s="1027"/>
      <c r="C8" s="1034"/>
      <c r="D8" s="697">
        <v>1228.4249999999997</v>
      </c>
      <c r="E8" s="698">
        <v>132.53800000000001</v>
      </c>
      <c r="F8" s="697">
        <v>83.954999999999998</v>
      </c>
      <c r="G8" s="698">
        <v>12435.282000000001</v>
      </c>
      <c r="H8" s="697">
        <v>1264.346</v>
      </c>
      <c r="I8" s="737">
        <v>1105.7190000000001</v>
      </c>
    </row>
    <row r="9" spans="1:9" s="400" customFormat="1" ht="15" customHeight="1">
      <c r="A9" s="736" t="s">
        <v>421</v>
      </c>
      <c r="B9" s="1027"/>
      <c r="C9" s="1034"/>
      <c r="D9" s="697">
        <v>75.900000000000006</v>
      </c>
      <c r="E9" s="698">
        <v>6.94</v>
      </c>
      <c r="F9" s="697">
        <v>2.0569999999999999</v>
      </c>
      <c r="G9" s="698">
        <v>903.08999999999992</v>
      </c>
      <c r="H9" s="697">
        <v>66.076999999999998</v>
      </c>
      <c r="I9" s="737">
        <v>17.279</v>
      </c>
    </row>
    <row r="10" spans="1:9" s="400" customFormat="1" ht="15" customHeight="1">
      <c r="A10" s="736" t="s">
        <v>314</v>
      </c>
      <c r="B10" s="1027"/>
      <c r="C10" s="1034"/>
      <c r="D10" s="697">
        <v>20.067</v>
      </c>
      <c r="E10" s="698">
        <v>2.5649999999999999</v>
      </c>
      <c r="F10" s="697">
        <v>0</v>
      </c>
      <c r="G10" s="698">
        <v>132.80899999999997</v>
      </c>
      <c r="H10" s="697">
        <v>16.408999999999999</v>
      </c>
      <c r="I10" s="737">
        <v>0</v>
      </c>
    </row>
    <row r="11" spans="1:9" s="400" customFormat="1" ht="15" customHeight="1">
      <c r="A11" s="736" t="s">
        <v>315</v>
      </c>
      <c r="B11" s="1027"/>
      <c r="C11" s="1034"/>
      <c r="D11" s="697">
        <v>2.1999999999999999E-2</v>
      </c>
      <c r="E11" s="698">
        <v>0</v>
      </c>
      <c r="F11" s="697">
        <v>0</v>
      </c>
      <c r="G11" s="698">
        <v>0.749</v>
      </c>
      <c r="H11" s="697">
        <v>0</v>
      </c>
      <c r="I11" s="737">
        <v>0</v>
      </c>
    </row>
    <row r="12" spans="1:9" s="400" customFormat="1" ht="15" customHeight="1">
      <c r="A12" s="1207" t="s">
        <v>338</v>
      </c>
      <c r="B12" s="1208"/>
      <c r="C12" s="1209"/>
      <c r="D12" s="731">
        <v>5865.0679999999993</v>
      </c>
      <c r="E12" s="732">
        <v>445.26800000000003</v>
      </c>
      <c r="F12" s="731">
        <v>349.27800000000002</v>
      </c>
      <c r="G12" s="732">
        <v>45373.625</v>
      </c>
      <c r="H12" s="731">
        <v>3469.0370000000003</v>
      </c>
      <c r="I12" s="788">
        <v>3111.5099999999998</v>
      </c>
    </row>
    <row r="13" spans="1:9" ht="15" customHeight="1">
      <c r="A13" s="736" t="s">
        <v>420</v>
      </c>
      <c r="B13" s="995" t="s">
        <v>361</v>
      </c>
      <c r="C13" s="995" t="s">
        <v>362</v>
      </c>
      <c r="D13" s="697">
        <v>11315.749999999998</v>
      </c>
      <c r="E13" s="698">
        <v>887.59299999999996</v>
      </c>
      <c r="F13" s="697">
        <v>634.678</v>
      </c>
      <c r="G13" s="698">
        <v>77395.239000000001</v>
      </c>
      <c r="H13" s="697">
        <v>6121.7219999999998</v>
      </c>
      <c r="I13" s="737">
        <v>4633.0410000000002</v>
      </c>
    </row>
    <row r="14" spans="1:9" ht="15" customHeight="1">
      <c r="A14" s="736" t="s">
        <v>343</v>
      </c>
      <c r="B14" s="995"/>
      <c r="C14" s="995"/>
      <c r="D14" s="697">
        <v>9664.6720000000005</v>
      </c>
      <c r="E14" s="698">
        <v>503.85</v>
      </c>
      <c r="F14" s="697">
        <v>609.73699999999997</v>
      </c>
      <c r="G14" s="698">
        <v>63258.696999999986</v>
      </c>
      <c r="H14" s="697">
        <v>3296.8789999999999</v>
      </c>
      <c r="I14" s="737">
        <v>4060.192</v>
      </c>
    </row>
    <row r="15" spans="1:9" ht="15" customHeight="1">
      <c r="A15" s="736" t="s">
        <v>341</v>
      </c>
      <c r="B15" s="995"/>
      <c r="C15" s="995"/>
      <c r="D15" s="697">
        <v>4631.027</v>
      </c>
      <c r="E15" s="698">
        <v>468.62</v>
      </c>
      <c r="F15" s="697">
        <v>323.43799999999999</v>
      </c>
      <c r="G15" s="698">
        <v>43830.897999999994</v>
      </c>
      <c r="H15" s="697">
        <v>4221.7309999999998</v>
      </c>
      <c r="I15" s="737">
        <v>3887.2809999999999</v>
      </c>
    </row>
    <row r="16" spans="1:9" ht="15" customHeight="1">
      <c r="A16" s="736" t="s">
        <v>342</v>
      </c>
      <c r="B16" s="995"/>
      <c r="C16" s="995"/>
      <c r="D16" s="697">
        <v>430.32</v>
      </c>
      <c r="E16" s="698">
        <v>41.841999999999999</v>
      </c>
      <c r="F16" s="697">
        <v>32.262</v>
      </c>
      <c r="G16" s="698">
        <v>13250.43</v>
      </c>
      <c r="H16" s="697">
        <v>1242.7170000000001</v>
      </c>
      <c r="I16" s="737">
        <v>1106.0129999999999</v>
      </c>
    </row>
    <row r="17" spans="1:9" ht="15" customHeight="1">
      <c r="A17" s="736" t="s">
        <v>421</v>
      </c>
      <c r="B17" s="995"/>
      <c r="C17" s="995"/>
      <c r="D17" s="697">
        <v>252.88799999999998</v>
      </c>
      <c r="E17" s="698">
        <v>23.472000000000001</v>
      </c>
      <c r="F17" s="697">
        <v>7.4550000000000001</v>
      </c>
      <c r="G17" s="698">
        <v>2997.0229999999997</v>
      </c>
      <c r="H17" s="697">
        <v>226.702</v>
      </c>
      <c r="I17" s="737">
        <v>62.622</v>
      </c>
    </row>
    <row r="18" spans="1:9" ht="15" customHeight="1">
      <c r="A18" s="736" t="s">
        <v>314</v>
      </c>
      <c r="B18" s="995"/>
      <c r="C18" s="995"/>
      <c r="D18" s="697">
        <v>193.43200000000007</v>
      </c>
      <c r="E18" s="698">
        <v>26.102</v>
      </c>
      <c r="F18" s="697">
        <v>3.085</v>
      </c>
      <c r="G18" s="698">
        <v>1229.8500000000001</v>
      </c>
      <c r="H18" s="697">
        <v>165.404</v>
      </c>
      <c r="I18" s="737">
        <v>19.123999999999999</v>
      </c>
    </row>
    <row r="19" spans="1:9" ht="15" customHeight="1">
      <c r="A19" s="736" t="s">
        <v>315</v>
      </c>
      <c r="B19" s="995"/>
      <c r="C19" s="995"/>
      <c r="D19" s="697">
        <v>0.189</v>
      </c>
      <c r="E19" s="698"/>
      <c r="F19" s="697">
        <v>0.13200000000000001</v>
      </c>
      <c r="G19" s="698">
        <v>5.3709999999999996</v>
      </c>
      <c r="H19" s="697"/>
      <c r="I19" s="737">
        <v>3.8650000000000002</v>
      </c>
    </row>
    <row r="20" spans="1:9" ht="15" customHeight="1">
      <c r="A20" s="1200" t="s">
        <v>338</v>
      </c>
      <c r="B20" s="981"/>
      <c r="C20" s="982"/>
      <c r="D20" s="731">
        <v>26488.277999999998</v>
      </c>
      <c r="E20" s="732">
        <v>1951.479</v>
      </c>
      <c r="F20" s="731">
        <v>1610.7869999999998</v>
      </c>
      <c r="G20" s="732">
        <v>201967.50799999997</v>
      </c>
      <c r="H20" s="731">
        <v>15275.154999999999</v>
      </c>
      <c r="I20" s="788">
        <v>13772.137999999999</v>
      </c>
    </row>
    <row r="21" spans="1:9" ht="15" customHeight="1">
      <c r="A21" s="739" t="s">
        <v>420</v>
      </c>
      <c r="B21" s="1040" t="s">
        <v>363</v>
      </c>
      <c r="C21" s="1040" t="s">
        <v>364</v>
      </c>
      <c r="D21" s="764">
        <v>5040.9209999999994</v>
      </c>
      <c r="E21" s="698">
        <v>403.209</v>
      </c>
      <c r="F21" s="764">
        <v>292.06299999999999</v>
      </c>
      <c r="G21" s="698">
        <v>34180.426999999996</v>
      </c>
      <c r="H21" s="764">
        <v>2803.404</v>
      </c>
      <c r="I21" s="737">
        <v>2103.4259999999999</v>
      </c>
    </row>
    <row r="22" spans="1:9" ht="15" customHeight="1">
      <c r="A22" s="739" t="s">
        <v>343</v>
      </c>
      <c r="B22" s="1040"/>
      <c r="C22" s="1040"/>
      <c r="D22" s="697">
        <v>2610.8809999999999</v>
      </c>
      <c r="E22" s="698">
        <v>130.65899999999999</v>
      </c>
      <c r="F22" s="697">
        <v>176.18299999999999</v>
      </c>
      <c r="G22" s="698">
        <v>17105.904000000002</v>
      </c>
      <c r="H22" s="697">
        <v>873.56500000000005</v>
      </c>
      <c r="I22" s="737">
        <v>1162.0840000000001</v>
      </c>
    </row>
    <row r="23" spans="1:9" ht="15" customHeight="1">
      <c r="A23" s="739" t="s">
        <v>341</v>
      </c>
      <c r="B23" s="1040"/>
      <c r="C23" s="1040"/>
      <c r="D23" s="697">
        <v>1704.6100000000001</v>
      </c>
      <c r="E23" s="698">
        <v>124.70699999999999</v>
      </c>
      <c r="F23" s="697">
        <v>119.334</v>
      </c>
      <c r="G23" s="698">
        <v>15760.104000000001</v>
      </c>
      <c r="H23" s="697">
        <v>1147.665</v>
      </c>
      <c r="I23" s="737">
        <v>1388.856</v>
      </c>
    </row>
    <row r="24" spans="1:9" ht="15" customHeight="1">
      <c r="A24" s="739" t="s">
        <v>421</v>
      </c>
      <c r="B24" s="1040"/>
      <c r="C24" s="1040"/>
      <c r="D24" s="697">
        <v>120.54300000000001</v>
      </c>
      <c r="E24" s="698">
        <v>11.35</v>
      </c>
      <c r="F24" s="697">
        <v>3.2309999999999999</v>
      </c>
      <c r="G24" s="698">
        <v>1437.0530000000001</v>
      </c>
      <c r="H24" s="697">
        <v>108.864</v>
      </c>
      <c r="I24" s="737">
        <v>27.140999999999998</v>
      </c>
    </row>
    <row r="25" spans="1:9" ht="15" customHeight="1">
      <c r="A25" s="739" t="s">
        <v>314</v>
      </c>
      <c r="B25" s="1040"/>
      <c r="C25" s="1040"/>
      <c r="D25" s="697">
        <v>29.276000000000003</v>
      </c>
      <c r="E25" s="698">
        <v>4.1790000000000003</v>
      </c>
      <c r="F25" s="697">
        <v>0</v>
      </c>
      <c r="G25" s="698">
        <v>193.49599999999998</v>
      </c>
      <c r="H25" s="697">
        <v>26.742999999999999</v>
      </c>
      <c r="I25" s="737">
        <v>0</v>
      </c>
    </row>
    <row r="26" spans="1:9" ht="15" customHeight="1">
      <c r="A26" s="739" t="s">
        <v>315</v>
      </c>
      <c r="B26" s="1040"/>
      <c r="C26" s="1040"/>
      <c r="D26" s="697">
        <v>0.03</v>
      </c>
      <c r="E26" s="698">
        <v>0</v>
      </c>
      <c r="F26" s="697">
        <v>0</v>
      </c>
      <c r="G26" s="698">
        <v>0.45300000000000001</v>
      </c>
      <c r="H26" s="697">
        <v>0</v>
      </c>
      <c r="I26" s="737">
        <v>0</v>
      </c>
    </row>
    <row r="27" spans="1:9" ht="15" customHeight="1">
      <c r="A27" s="1200" t="s">
        <v>338</v>
      </c>
      <c r="B27" s="981"/>
      <c r="C27" s="982"/>
      <c r="D27" s="731">
        <v>9506.2609999999986</v>
      </c>
      <c r="E27" s="732">
        <v>674.10399999999993</v>
      </c>
      <c r="F27" s="731">
        <v>590.81099999999992</v>
      </c>
      <c r="G27" s="732">
        <v>68677.436999999991</v>
      </c>
      <c r="H27" s="731">
        <v>4960.241</v>
      </c>
      <c r="I27" s="788">
        <v>4681.5069999999996</v>
      </c>
    </row>
    <row r="28" spans="1:9" ht="15" customHeight="1">
      <c r="A28" s="791" t="s">
        <v>343</v>
      </c>
      <c r="B28" s="961" t="s">
        <v>365</v>
      </c>
      <c r="C28" s="961" t="s">
        <v>366</v>
      </c>
      <c r="D28" s="764">
        <v>30944.166000000005</v>
      </c>
      <c r="E28" s="698">
        <v>2025.059</v>
      </c>
      <c r="F28" s="764">
        <v>2362.7550000000001</v>
      </c>
      <c r="G28" s="698">
        <v>194267.05299999999</v>
      </c>
      <c r="H28" s="764">
        <v>12982.86</v>
      </c>
      <c r="I28" s="737">
        <v>15153.329</v>
      </c>
    </row>
    <row r="29" spans="1:9" ht="15" customHeight="1">
      <c r="A29" s="741" t="s">
        <v>420</v>
      </c>
      <c r="B29" s="995"/>
      <c r="C29" s="995"/>
      <c r="D29" s="697">
        <v>26570.262000000002</v>
      </c>
      <c r="E29" s="698">
        <v>1947.037</v>
      </c>
      <c r="F29" s="697">
        <v>1693.2239999999999</v>
      </c>
      <c r="G29" s="698">
        <v>174797.66799999998</v>
      </c>
      <c r="H29" s="697">
        <v>13076.797</v>
      </c>
      <c r="I29" s="737">
        <v>11659.508</v>
      </c>
    </row>
    <row r="30" spans="1:9" ht="15" customHeight="1">
      <c r="A30" s="741" t="s">
        <v>341</v>
      </c>
      <c r="B30" s="995"/>
      <c r="C30" s="995"/>
      <c r="D30" s="697">
        <v>4201.8280000000004</v>
      </c>
      <c r="E30" s="698">
        <v>452.995</v>
      </c>
      <c r="F30" s="697">
        <v>108.104</v>
      </c>
      <c r="G30" s="698">
        <v>31427.569000000003</v>
      </c>
      <c r="H30" s="697">
        <v>3383.3789999999999</v>
      </c>
      <c r="I30" s="737">
        <v>842.63400000000001</v>
      </c>
    </row>
    <row r="31" spans="1:9" ht="15" customHeight="1">
      <c r="A31" s="741" t="s">
        <v>314</v>
      </c>
      <c r="B31" s="995"/>
      <c r="C31" s="995"/>
      <c r="D31" s="697">
        <v>363.78699999999998</v>
      </c>
      <c r="E31" s="698">
        <v>81.388999999999996</v>
      </c>
      <c r="F31" s="697">
        <v>4.9349999999999996</v>
      </c>
      <c r="G31" s="698">
        <v>2341.933</v>
      </c>
      <c r="H31" s="697">
        <v>540.49699999999996</v>
      </c>
      <c r="I31" s="737">
        <v>30.596</v>
      </c>
    </row>
    <row r="32" spans="1:9" ht="15" customHeight="1">
      <c r="A32" s="741" t="s">
        <v>421</v>
      </c>
      <c r="B32" s="995"/>
      <c r="C32" s="995"/>
      <c r="D32" s="697">
        <v>165.75200000000001</v>
      </c>
      <c r="E32" s="698">
        <v>38.618000000000002</v>
      </c>
      <c r="F32" s="697">
        <v>14.193</v>
      </c>
      <c r="G32" s="698">
        <v>1511.73</v>
      </c>
      <c r="H32" s="697">
        <v>338.80799999999999</v>
      </c>
      <c r="I32" s="737">
        <v>119.22199999999999</v>
      </c>
    </row>
    <row r="33" spans="1:9" ht="15" customHeight="1">
      <c r="A33" s="1200" t="s">
        <v>338</v>
      </c>
      <c r="B33" s="981"/>
      <c r="C33" s="982"/>
      <c r="D33" s="731">
        <v>62245.795000000006</v>
      </c>
      <c r="E33" s="732">
        <v>4545.0980000000009</v>
      </c>
      <c r="F33" s="731">
        <v>4183.2110000000002</v>
      </c>
      <c r="G33" s="732">
        <v>404345.95299999992</v>
      </c>
      <c r="H33" s="731">
        <v>30322.341000000004</v>
      </c>
      <c r="I33" s="788">
        <v>27805.289000000001</v>
      </c>
    </row>
    <row r="34" spans="1:9" ht="15" customHeight="1">
      <c r="A34" s="736" t="s">
        <v>343</v>
      </c>
      <c r="B34" s="1201" t="s">
        <v>367</v>
      </c>
      <c r="C34" s="1204" t="s">
        <v>368</v>
      </c>
      <c r="D34" s="743">
        <v>23441.075000000004</v>
      </c>
      <c r="E34" s="698">
        <v>1283.0239999999999</v>
      </c>
      <c r="F34" s="697">
        <v>1813.0219999999999</v>
      </c>
      <c r="G34" s="698">
        <v>143232.00299999997</v>
      </c>
      <c r="H34" s="697">
        <v>7938.5969999999998</v>
      </c>
      <c r="I34" s="737">
        <v>11206.647000000001</v>
      </c>
    </row>
    <row r="35" spans="1:9" ht="15" customHeight="1">
      <c r="A35" s="736" t="s">
        <v>420</v>
      </c>
      <c r="B35" s="1202"/>
      <c r="C35" s="1205"/>
      <c r="D35" s="697">
        <v>10519.955</v>
      </c>
      <c r="E35" s="698">
        <v>873.11800000000005</v>
      </c>
      <c r="F35" s="697">
        <v>528.48699999999997</v>
      </c>
      <c r="G35" s="698">
        <v>69115.172999999995</v>
      </c>
      <c r="H35" s="697">
        <v>5868.6719999999996</v>
      </c>
      <c r="I35" s="737">
        <v>3733.9360000000001</v>
      </c>
    </row>
    <row r="36" spans="1:9" ht="15" customHeight="1">
      <c r="A36" s="736" t="s">
        <v>341</v>
      </c>
      <c r="B36" s="1202"/>
      <c r="C36" s="1205"/>
      <c r="D36" s="697">
        <v>2753.6039999999998</v>
      </c>
      <c r="E36" s="698">
        <v>292.23</v>
      </c>
      <c r="F36" s="697">
        <v>90.021000000000001</v>
      </c>
      <c r="G36" s="698">
        <v>20945.716999999997</v>
      </c>
      <c r="H36" s="697">
        <v>2256.5439999999999</v>
      </c>
      <c r="I36" s="737">
        <v>683.58600000000001</v>
      </c>
    </row>
    <row r="37" spans="1:9" ht="15" customHeight="1">
      <c r="A37" s="736" t="s">
        <v>342</v>
      </c>
      <c r="B37" s="1202"/>
      <c r="C37" s="1205"/>
      <c r="D37" s="697">
        <v>464.11399999999992</v>
      </c>
      <c r="E37" s="698">
        <v>0.56599999999999995</v>
      </c>
      <c r="F37" s="697">
        <v>0.46300000000000002</v>
      </c>
      <c r="G37" s="698">
        <v>4346.4229999999998</v>
      </c>
      <c r="H37" s="697">
        <v>13.311999999999999</v>
      </c>
      <c r="I37" s="737">
        <v>10.882</v>
      </c>
    </row>
    <row r="38" spans="1:9" ht="15" customHeight="1">
      <c r="A38" s="736" t="s">
        <v>314</v>
      </c>
      <c r="B38" s="1202"/>
      <c r="C38" s="1205"/>
      <c r="D38" s="697">
        <v>432.79199999999992</v>
      </c>
      <c r="E38" s="698">
        <v>62.215000000000003</v>
      </c>
      <c r="F38" s="697">
        <v>8.7720000000000002</v>
      </c>
      <c r="G38" s="698">
        <v>2718.1369999999997</v>
      </c>
      <c r="H38" s="697">
        <v>392.88099999999997</v>
      </c>
      <c r="I38" s="737">
        <v>54.383000000000003</v>
      </c>
    </row>
    <row r="39" spans="1:9" ht="15" customHeight="1">
      <c r="A39" s="736" t="s">
        <v>421</v>
      </c>
      <c r="B39" s="1203"/>
      <c r="C39" s="1206"/>
      <c r="D39" s="697">
        <v>65.596000000000004</v>
      </c>
      <c r="E39" s="698">
        <v>13.9</v>
      </c>
      <c r="F39" s="697">
        <v>7.32</v>
      </c>
      <c r="G39" s="698">
        <v>593.529</v>
      </c>
      <c r="H39" s="697">
        <v>120.06100000000001</v>
      </c>
      <c r="I39" s="737">
        <v>61.488</v>
      </c>
    </row>
    <row r="40" spans="1:9" ht="15" customHeight="1">
      <c r="A40" s="1199" t="s">
        <v>338</v>
      </c>
      <c r="B40" s="1037"/>
      <c r="C40" s="1038"/>
      <c r="D40" s="731">
        <v>37677.136000000006</v>
      </c>
      <c r="E40" s="732">
        <v>2525.0529999999999</v>
      </c>
      <c r="F40" s="731">
        <v>2448.085</v>
      </c>
      <c r="G40" s="732">
        <v>240950.98199999999</v>
      </c>
      <c r="H40" s="731">
        <v>16590.066999999999</v>
      </c>
      <c r="I40" s="738">
        <v>15750.921999999999</v>
      </c>
    </row>
    <row r="41" spans="1:9" ht="15" customHeight="1">
      <c r="A41" s="736" t="s">
        <v>420</v>
      </c>
      <c r="B41" s="995" t="s">
        <v>505</v>
      </c>
      <c r="C41" s="995" t="s">
        <v>369</v>
      </c>
      <c r="D41" s="697">
        <v>657.29</v>
      </c>
      <c r="E41" s="698">
        <v>49.64</v>
      </c>
      <c r="F41" s="697">
        <v>52.57</v>
      </c>
      <c r="G41" s="698">
        <v>4343.6939999999995</v>
      </c>
      <c r="H41" s="697">
        <v>335.911</v>
      </c>
      <c r="I41" s="737">
        <v>374.14800000000002</v>
      </c>
    </row>
    <row r="42" spans="1:9" ht="15" customHeight="1">
      <c r="A42" s="736" t="s">
        <v>343</v>
      </c>
      <c r="B42" s="995"/>
      <c r="C42" s="995"/>
      <c r="D42" s="697">
        <v>301.30199999999996</v>
      </c>
      <c r="E42" s="698">
        <v>16.018999999999998</v>
      </c>
      <c r="F42" s="697">
        <v>22.638000000000002</v>
      </c>
      <c r="G42" s="698">
        <v>1931.5319999999999</v>
      </c>
      <c r="H42" s="697">
        <v>104.63500000000001</v>
      </c>
      <c r="I42" s="737">
        <v>149.93199999999999</v>
      </c>
    </row>
    <row r="43" spans="1:9" ht="15" customHeight="1">
      <c r="A43" s="736" t="s">
        <v>342</v>
      </c>
      <c r="B43" s="995"/>
      <c r="C43" s="995"/>
      <c r="D43" s="697">
        <v>215.655</v>
      </c>
      <c r="E43" s="698">
        <v>22.215</v>
      </c>
      <c r="F43" s="697">
        <v>11.054</v>
      </c>
      <c r="G43" s="698">
        <v>4742.3389999999999</v>
      </c>
      <c r="H43" s="697">
        <v>421.08300000000003</v>
      </c>
      <c r="I43" s="737">
        <v>218.023</v>
      </c>
    </row>
    <row r="44" spans="1:9" ht="15" customHeight="1">
      <c r="A44" s="736" t="s">
        <v>341</v>
      </c>
      <c r="B44" s="995"/>
      <c r="C44" s="995"/>
      <c r="D44" s="697">
        <v>57.052</v>
      </c>
      <c r="E44" s="698">
        <v>8.6850000000000005</v>
      </c>
      <c r="F44" s="697">
        <v>2.0539999999999998</v>
      </c>
      <c r="G44" s="698">
        <v>482.464</v>
      </c>
      <c r="H44" s="697">
        <v>72.623000000000005</v>
      </c>
      <c r="I44" s="737">
        <v>20.495999999999999</v>
      </c>
    </row>
    <row r="45" spans="1:9" ht="15" customHeight="1">
      <c r="A45" s="736" t="s">
        <v>315</v>
      </c>
      <c r="B45" s="995"/>
      <c r="C45" s="995"/>
      <c r="D45" s="697">
        <v>7.266</v>
      </c>
      <c r="E45" s="698">
        <v>0.48399999999999999</v>
      </c>
      <c r="F45" s="697">
        <v>0.59</v>
      </c>
      <c r="G45" s="698">
        <v>145.58100000000002</v>
      </c>
      <c r="H45" s="697">
        <v>9.0280000000000005</v>
      </c>
      <c r="I45" s="737">
        <v>13.206</v>
      </c>
    </row>
    <row r="46" spans="1:9" ht="15" customHeight="1">
      <c r="A46" s="736" t="s">
        <v>421</v>
      </c>
      <c r="B46" s="995"/>
      <c r="C46" s="995"/>
      <c r="D46" s="697">
        <v>5.71</v>
      </c>
      <c r="E46" s="698">
        <v>0.86899999999999999</v>
      </c>
      <c r="F46" s="697">
        <v>0</v>
      </c>
      <c r="G46" s="698">
        <v>53.716999999999999</v>
      </c>
      <c r="H46" s="697">
        <v>8.0389999999999997</v>
      </c>
      <c r="I46" s="737">
        <v>0</v>
      </c>
    </row>
    <row r="47" spans="1:9" ht="15" customHeight="1">
      <c r="A47" s="736" t="s">
        <v>314</v>
      </c>
      <c r="B47" s="995"/>
      <c r="C47" s="995"/>
      <c r="D47" s="697">
        <v>2.956</v>
      </c>
      <c r="E47" s="698">
        <v>0.63</v>
      </c>
      <c r="F47" s="697">
        <v>0</v>
      </c>
      <c r="G47" s="698">
        <v>19.190999999999999</v>
      </c>
      <c r="H47" s="697">
        <v>4.032</v>
      </c>
      <c r="I47" s="737">
        <v>0</v>
      </c>
    </row>
    <row r="48" spans="1:9" ht="15" customHeight="1">
      <c r="A48" s="1199" t="s">
        <v>338</v>
      </c>
      <c r="B48" s="981"/>
      <c r="C48" s="982"/>
      <c r="D48" s="731">
        <v>1247.231</v>
      </c>
      <c r="E48" s="732">
        <v>98.542000000000002</v>
      </c>
      <c r="F48" s="731">
        <v>88.906000000000006</v>
      </c>
      <c r="G48" s="732">
        <v>11718.518</v>
      </c>
      <c r="H48" s="731">
        <v>955.35100000000011</v>
      </c>
      <c r="I48" s="738">
        <v>775.80500000000006</v>
      </c>
    </row>
    <row r="49" spans="1:9" ht="15" customHeight="1">
      <c r="A49" s="736" t="s">
        <v>342</v>
      </c>
      <c r="B49" s="995" t="s">
        <v>370</v>
      </c>
      <c r="C49" s="995" t="s">
        <v>371</v>
      </c>
      <c r="D49" s="697">
        <v>228.96900000000005</v>
      </c>
      <c r="E49" s="698">
        <v>3.4169999999999998</v>
      </c>
      <c r="F49" s="697">
        <v>13.792</v>
      </c>
      <c r="G49" s="698">
        <v>4830.1040000000003</v>
      </c>
      <c r="H49" s="697">
        <v>36.558999999999997</v>
      </c>
      <c r="I49" s="737">
        <v>275.964</v>
      </c>
    </row>
    <row r="50" spans="1:9" ht="15" customHeight="1">
      <c r="A50" s="736" t="s">
        <v>420</v>
      </c>
      <c r="B50" s="995"/>
      <c r="C50" s="995"/>
      <c r="D50" s="697">
        <v>89.427000000000021</v>
      </c>
      <c r="E50" s="698">
        <v>4.62</v>
      </c>
      <c r="F50" s="697">
        <v>10.313000000000001</v>
      </c>
      <c r="G50" s="698">
        <v>625.78199999999981</v>
      </c>
      <c r="H50" s="697">
        <v>32.731999999999999</v>
      </c>
      <c r="I50" s="737">
        <v>79.152000000000001</v>
      </c>
    </row>
    <row r="51" spans="1:9" ht="15" customHeight="1">
      <c r="A51" s="736" t="s">
        <v>343</v>
      </c>
      <c r="B51" s="995"/>
      <c r="C51" s="995"/>
      <c r="D51" s="697">
        <v>72.34099999999998</v>
      </c>
      <c r="E51" s="698">
        <v>0.72199999999999998</v>
      </c>
      <c r="F51" s="697">
        <v>5.3689999999999998</v>
      </c>
      <c r="G51" s="698">
        <v>540.32300000000009</v>
      </c>
      <c r="H51" s="697">
        <v>11.478</v>
      </c>
      <c r="I51" s="737">
        <v>48.133000000000003</v>
      </c>
    </row>
    <row r="52" spans="1:9" ht="15" customHeight="1">
      <c r="A52" s="736" t="s">
        <v>341</v>
      </c>
      <c r="B52" s="995"/>
      <c r="C52" s="995"/>
      <c r="D52" s="697">
        <v>30.176000000000002</v>
      </c>
      <c r="E52" s="698">
        <v>1.917</v>
      </c>
      <c r="F52" s="697">
        <v>3.036</v>
      </c>
      <c r="G52" s="698">
        <v>223.03399999999993</v>
      </c>
      <c r="H52" s="697">
        <v>13.01</v>
      </c>
      <c r="I52" s="737">
        <v>20.446999999999999</v>
      </c>
    </row>
    <row r="53" spans="1:9" ht="15" customHeight="1">
      <c r="A53" s="736" t="s">
        <v>421</v>
      </c>
      <c r="B53" s="995"/>
      <c r="C53" s="995"/>
      <c r="D53" s="697">
        <v>12.392000000000003</v>
      </c>
      <c r="E53" s="698">
        <v>2.6509999999999998</v>
      </c>
      <c r="F53" s="697">
        <v>0</v>
      </c>
      <c r="G53" s="698">
        <v>124.292</v>
      </c>
      <c r="H53" s="697">
        <v>24.509</v>
      </c>
      <c r="I53" s="737">
        <v>0</v>
      </c>
    </row>
    <row r="54" spans="1:9" ht="15" customHeight="1">
      <c r="A54" s="736" t="s">
        <v>315</v>
      </c>
      <c r="B54" s="995"/>
      <c r="C54" s="995"/>
      <c r="D54" s="697">
        <v>2.0419999999999998</v>
      </c>
      <c r="E54" s="698">
        <v>0.108</v>
      </c>
      <c r="F54" s="697">
        <v>0.153</v>
      </c>
      <c r="G54" s="698">
        <v>37.471000000000004</v>
      </c>
      <c r="H54" s="697">
        <v>1.714</v>
      </c>
      <c r="I54" s="737">
        <v>2.74</v>
      </c>
    </row>
    <row r="55" spans="1:9" ht="15" customHeight="1">
      <c r="A55" s="1059" t="s">
        <v>338</v>
      </c>
      <c r="B55" s="1060"/>
      <c r="C55" s="1061"/>
      <c r="D55" s="731">
        <v>435.34700000000004</v>
      </c>
      <c r="E55" s="732">
        <v>13.434999999999999</v>
      </c>
      <c r="F55" s="731">
        <v>32.663000000000004</v>
      </c>
      <c r="G55" s="732">
        <v>6381.0060000000012</v>
      </c>
      <c r="H55" s="731">
        <v>120.002</v>
      </c>
      <c r="I55" s="788">
        <v>426.43599999999998</v>
      </c>
    </row>
    <row r="56" spans="1:9" ht="13.5" thickBot="1">
      <c r="A56" s="1214" t="s">
        <v>351</v>
      </c>
      <c r="B56" s="1030"/>
      <c r="C56" s="1031"/>
      <c r="D56" s="705">
        <f t="shared" ref="D56:I56" si="0">D40+D33+D20+D27+D12+D48+D55</f>
        <v>143465.11600000001</v>
      </c>
      <c r="E56" s="705">
        <f t="shared" si="0"/>
        <v>10252.978999999999</v>
      </c>
      <c r="F56" s="705">
        <f t="shared" si="0"/>
        <v>9303.7410000000018</v>
      </c>
      <c r="G56" s="705">
        <f t="shared" si="0"/>
        <v>979415.0290000001</v>
      </c>
      <c r="H56" s="705">
        <f t="shared" si="0"/>
        <v>71692.193999999989</v>
      </c>
      <c r="I56" s="705">
        <f t="shared" si="0"/>
        <v>66323.606999999989</v>
      </c>
    </row>
    <row r="57" spans="1:9">
      <c r="A57" s="402" t="s">
        <v>352</v>
      </c>
      <c r="B57" s="433"/>
      <c r="C57" s="433"/>
      <c r="D57" s="434"/>
      <c r="E57" s="434"/>
      <c r="F57" s="434"/>
      <c r="G57" s="434"/>
      <c r="H57" s="434"/>
      <c r="I57" s="403"/>
    </row>
    <row r="58" spans="1:9" ht="13.5" thickBot="1">
      <c r="A58" s="1188" t="s">
        <v>353</v>
      </c>
      <c r="B58" s="1189"/>
      <c r="C58" s="1189"/>
      <c r="D58" s="1189"/>
      <c r="E58" s="1189"/>
      <c r="F58" s="1189"/>
      <c r="G58" s="1189"/>
      <c r="H58" s="1189"/>
      <c r="I58" s="1190"/>
    </row>
    <row r="72" spans="1:3">
      <c r="B72" s="171" t="s">
        <v>354</v>
      </c>
      <c r="C72" s="576" t="s">
        <v>355</v>
      </c>
    </row>
    <row r="73" spans="1:3">
      <c r="A73" s="171" t="s">
        <v>356</v>
      </c>
      <c r="B73" s="313">
        <v>0</v>
      </c>
      <c r="C73" s="313">
        <v>0</v>
      </c>
    </row>
    <row r="74" spans="1:3">
      <c r="A74" s="171" t="s">
        <v>357</v>
      </c>
      <c r="B74" s="313">
        <f>E12+E20+E27+E33+E40+E48+E55</f>
        <v>10252.978999999999</v>
      </c>
      <c r="C74" s="313">
        <f>F12+F20+F27+F33+F40+F48+F55</f>
        <v>9303.741</v>
      </c>
    </row>
  </sheetData>
  <mergeCells count="34">
    <mergeCell ref="A56:C56"/>
    <mergeCell ref="A58:I58"/>
    <mergeCell ref="B41:B47"/>
    <mergeCell ref="C41:C47"/>
    <mergeCell ref="A48:C48"/>
    <mergeCell ref="B49:B54"/>
    <mergeCell ref="C49:C54"/>
    <mergeCell ref="A55:C55"/>
    <mergeCell ref="A1:I1"/>
    <mergeCell ref="A2:I2"/>
    <mergeCell ref="D3:F3"/>
    <mergeCell ref="G3:I3"/>
    <mergeCell ref="A3:A5"/>
    <mergeCell ref="B3:B5"/>
    <mergeCell ref="C3:C5"/>
    <mergeCell ref="D4:D5"/>
    <mergeCell ref="E4:F4"/>
    <mergeCell ref="G4:G5"/>
    <mergeCell ref="H4:I4"/>
    <mergeCell ref="A12:C12"/>
    <mergeCell ref="B13:B19"/>
    <mergeCell ref="C13:C19"/>
    <mergeCell ref="B6:B11"/>
    <mergeCell ref="C6:C11"/>
    <mergeCell ref="A40:C40"/>
    <mergeCell ref="A20:C20"/>
    <mergeCell ref="A27:C27"/>
    <mergeCell ref="B28:B32"/>
    <mergeCell ref="C28:C32"/>
    <mergeCell ref="A33:C33"/>
    <mergeCell ref="B34:B39"/>
    <mergeCell ref="C34:C39"/>
    <mergeCell ref="B21:B26"/>
    <mergeCell ref="C21:C26"/>
  </mergeCells>
  <printOptions horizontalCentered="1" verticalCentered="1"/>
  <pageMargins left="0.25" right="0.25" top="0.75" bottom="0.75" header="0.3" footer="0.3"/>
  <pageSetup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93F1-17D5-4078-93A8-A97FCC74C55A}">
  <sheetPr>
    <tabColor rgb="FF00B0F0"/>
    <pageSetUpPr fitToPage="1"/>
  </sheetPr>
  <dimension ref="A1:I64"/>
  <sheetViews>
    <sheetView view="pageBreakPreview" zoomScale="80" zoomScaleNormal="100" zoomScaleSheetLayoutView="80" workbookViewId="0">
      <selection activeCell="G63" sqref="G63"/>
    </sheetView>
  </sheetViews>
  <sheetFormatPr baseColWidth="10" defaultColWidth="11.42578125" defaultRowHeight="12.75"/>
  <cols>
    <col min="1" max="1" width="24.85546875" style="171" customWidth="1"/>
    <col min="2" max="2" width="10.7109375" style="171" customWidth="1"/>
    <col min="3" max="3" width="32.7109375" style="404" customWidth="1"/>
    <col min="4" max="9" width="12.7109375" style="171" customWidth="1"/>
    <col min="10" max="16384" width="11.42578125" style="173"/>
  </cols>
  <sheetData>
    <row r="1" spans="1:9" ht="15" customHeight="1" thickBot="1">
      <c r="A1" s="966" t="s">
        <v>429</v>
      </c>
      <c r="B1" s="967"/>
      <c r="C1" s="967"/>
      <c r="D1" s="967"/>
      <c r="E1" s="967"/>
      <c r="F1" s="967"/>
      <c r="G1" s="967"/>
      <c r="H1" s="967"/>
      <c r="I1" s="968"/>
    </row>
    <row r="2" spans="1:9" ht="15" customHeight="1" thickBot="1">
      <c r="A2" s="1068" t="s">
        <v>33</v>
      </c>
      <c r="B2" s="1069"/>
      <c r="C2" s="1069"/>
      <c r="D2" s="1069"/>
      <c r="E2" s="1069"/>
      <c r="F2" s="1069"/>
      <c r="G2" s="1069"/>
      <c r="H2" s="1069"/>
      <c r="I2" s="1070"/>
    </row>
    <row r="3" spans="1:9" s="400" customFormat="1" ht="15" customHeight="1">
      <c r="A3" s="1217" t="s">
        <v>417</v>
      </c>
      <c r="B3" s="976" t="s">
        <v>329</v>
      </c>
      <c r="C3" s="976" t="s">
        <v>330</v>
      </c>
      <c r="D3" s="972" t="s">
        <v>309</v>
      </c>
      <c r="E3" s="973"/>
      <c r="F3" s="974"/>
      <c r="G3" s="972" t="s">
        <v>331</v>
      </c>
      <c r="H3" s="973"/>
      <c r="I3" s="975"/>
    </row>
    <row r="4" spans="1:9" s="400" customFormat="1" ht="15" customHeight="1">
      <c r="A4" s="1218"/>
      <c r="B4" s="976"/>
      <c r="C4" s="976"/>
      <c r="D4" s="978">
        <v>2025</v>
      </c>
      <c r="E4" s="989" t="s">
        <v>512</v>
      </c>
      <c r="F4" s="990"/>
      <c r="G4" s="991">
        <f>D4</f>
        <v>2025</v>
      </c>
      <c r="H4" s="989" t="str">
        <f>E4</f>
        <v>Ene - ene</v>
      </c>
      <c r="I4" s="997"/>
    </row>
    <row r="5" spans="1:9" s="400" customFormat="1" ht="15" customHeight="1">
      <c r="A5" s="1219"/>
      <c r="B5" s="976"/>
      <c r="C5" s="976"/>
      <c r="D5" s="979"/>
      <c r="E5" s="624">
        <v>2025</v>
      </c>
      <c r="F5" s="624">
        <v>2026</v>
      </c>
      <c r="G5" s="992"/>
      <c r="H5" s="524">
        <f>E5</f>
        <v>2025</v>
      </c>
      <c r="I5" s="597">
        <f>F5</f>
        <v>2026</v>
      </c>
    </row>
    <row r="6" spans="1:9" s="400" customFormat="1" ht="15" customHeight="1">
      <c r="A6" s="736" t="s">
        <v>343</v>
      </c>
      <c r="B6" s="1114" t="s">
        <v>373</v>
      </c>
      <c r="C6" s="1116" t="s">
        <v>374</v>
      </c>
      <c r="D6" s="697">
        <v>550.43799999999987</v>
      </c>
      <c r="E6" s="698">
        <v>3.5339999999999998</v>
      </c>
      <c r="F6" s="697">
        <v>30.105</v>
      </c>
      <c r="G6" s="698">
        <v>5938.0310000000009</v>
      </c>
      <c r="H6" s="697">
        <v>22.635000000000002</v>
      </c>
      <c r="I6" s="737">
        <v>350.03899999999999</v>
      </c>
    </row>
    <row r="7" spans="1:9" s="400" customFormat="1" ht="15" customHeight="1">
      <c r="A7" s="736" t="s">
        <v>420</v>
      </c>
      <c r="B7" s="1115"/>
      <c r="C7" s="1117"/>
      <c r="D7" s="697">
        <v>52.968000000000004</v>
      </c>
      <c r="E7" s="698">
        <v>0.92800000000000005</v>
      </c>
      <c r="F7" s="697">
        <v>0</v>
      </c>
      <c r="G7" s="698">
        <v>551.50499999999988</v>
      </c>
      <c r="H7" s="697">
        <v>6.218</v>
      </c>
      <c r="I7" s="737">
        <v>0</v>
      </c>
    </row>
    <row r="8" spans="1:9" s="400" customFormat="1" ht="15" customHeight="1">
      <c r="A8" s="736" t="s">
        <v>341</v>
      </c>
      <c r="B8" s="1115"/>
      <c r="C8" s="1117"/>
      <c r="D8" s="697">
        <v>4.2210000000000001</v>
      </c>
      <c r="E8" s="698">
        <v>0</v>
      </c>
      <c r="F8" s="697">
        <v>0</v>
      </c>
      <c r="G8" s="698">
        <v>46.158000000000001</v>
      </c>
      <c r="H8" s="697">
        <v>0</v>
      </c>
      <c r="I8" s="737">
        <v>0</v>
      </c>
    </row>
    <row r="9" spans="1:9" s="400" customFormat="1" ht="15" customHeight="1">
      <c r="A9" s="736" t="s">
        <v>342</v>
      </c>
      <c r="B9" s="1115"/>
      <c r="C9" s="1117"/>
      <c r="D9" s="697">
        <v>2.3490000000000002</v>
      </c>
      <c r="E9" s="698">
        <v>0.26500000000000001</v>
      </c>
      <c r="F9" s="697">
        <v>0</v>
      </c>
      <c r="G9" s="698">
        <v>78.576999999999998</v>
      </c>
      <c r="H9" s="697">
        <v>9.4329999999999998</v>
      </c>
      <c r="I9" s="737">
        <v>0</v>
      </c>
    </row>
    <row r="10" spans="1:9" s="400" customFormat="1" ht="15" customHeight="1">
      <c r="A10" s="1207" t="s">
        <v>338</v>
      </c>
      <c r="B10" s="1208"/>
      <c r="C10" s="1209"/>
      <c r="D10" s="731">
        <v>609.97599999999989</v>
      </c>
      <c r="E10" s="732">
        <v>4.7270000000000003</v>
      </c>
      <c r="F10" s="731">
        <v>30.105</v>
      </c>
      <c r="G10" s="732">
        <v>6614.2710000000015</v>
      </c>
      <c r="H10" s="731">
        <v>38.286000000000001</v>
      </c>
      <c r="I10" s="738">
        <v>350.03899999999999</v>
      </c>
    </row>
    <row r="11" spans="1:9" ht="15" customHeight="1">
      <c r="A11" s="736" t="s">
        <v>343</v>
      </c>
      <c r="B11" s="995" t="s">
        <v>375</v>
      </c>
      <c r="C11" s="995" t="s">
        <v>376</v>
      </c>
      <c r="D11" s="697">
        <v>220.15099999999998</v>
      </c>
      <c r="E11" s="698">
        <v>5.0579999999999998</v>
      </c>
      <c r="F11" s="697">
        <v>33.988</v>
      </c>
      <c r="G11" s="698">
        <v>1515.7739999999999</v>
      </c>
      <c r="H11" s="697">
        <v>32.856999999999999</v>
      </c>
      <c r="I11" s="737">
        <v>226.61</v>
      </c>
    </row>
    <row r="12" spans="1:9" ht="15" customHeight="1">
      <c r="A12" s="736" t="s">
        <v>342</v>
      </c>
      <c r="B12" s="995"/>
      <c r="C12" s="995"/>
      <c r="D12" s="697">
        <v>60.692999999999998</v>
      </c>
      <c r="E12" s="698">
        <v>2.8620000000000001</v>
      </c>
      <c r="F12" s="697">
        <v>4.1959999999999997</v>
      </c>
      <c r="G12" s="698">
        <v>1481.251</v>
      </c>
      <c r="H12" s="697">
        <v>78.5</v>
      </c>
      <c r="I12" s="737">
        <v>125.435</v>
      </c>
    </row>
    <row r="13" spans="1:9" ht="15" customHeight="1">
      <c r="A13" s="736" t="s">
        <v>341</v>
      </c>
      <c r="B13" s="995"/>
      <c r="C13" s="995"/>
      <c r="D13" s="697">
        <v>25.19</v>
      </c>
      <c r="E13" s="698">
        <v>0</v>
      </c>
      <c r="F13" s="697">
        <v>0</v>
      </c>
      <c r="G13" s="698">
        <v>304.43399999999997</v>
      </c>
      <c r="H13" s="697">
        <v>0</v>
      </c>
      <c r="I13" s="737">
        <v>0</v>
      </c>
    </row>
    <row r="14" spans="1:9" ht="15" customHeight="1">
      <c r="A14" s="736" t="s">
        <v>420</v>
      </c>
      <c r="B14" s="995"/>
      <c r="C14" s="995"/>
      <c r="D14" s="697">
        <v>22.332999999999998</v>
      </c>
      <c r="E14" s="698">
        <v>6.5469999999999997</v>
      </c>
      <c r="F14" s="697">
        <v>0</v>
      </c>
      <c r="G14" s="698">
        <v>174.40700000000001</v>
      </c>
      <c r="H14" s="697">
        <v>45.073</v>
      </c>
      <c r="I14" s="737">
        <v>0</v>
      </c>
    </row>
    <row r="15" spans="1:9" ht="15" customHeight="1">
      <c r="A15" s="736" t="s">
        <v>421</v>
      </c>
      <c r="B15" s="995"/>
      <c r="C15" s="995"/>
      <c r="D15" s="697">
        <v>3.3380000000000001</v>
      </c>
      <c r="E15" s="698">
        <v>0</v>
      </c>
      <c r="F15" s="697">
        <v>0</v>
      </c>
      <c r="G15" s="698">
        <v>30.083999999999996</v>
      </c>
      <c r="H15" s="697">
        <v>0</v>
      </c>
      <c r="I15" s="737">
        <v>0</v>
      </c>
    </row>
    <row r="16" spans="1:9" ht="15" customHeight="1">
      <c r="A16" s="736" t="s">
        <v>315</v>
      </c>
      <c r="B16" s="995"/>
      <c r="C16" s="995"/>
      <c r="D16" s="697">
        <v>1.216</v>
      </c>
      <c r="E16" s="698">
        <v>0</v>
      </c>
      <c r="F16" s="697">
        <v>0</v>
      </c>
      <c r="G16" s="698">
        <v>31.815999999999999</v>
      </c>
      <c r="H16" s="697">
        <v>0</v>
      </c>
      <c r="I16" s="737">
        <v>0</v>
      </c>
    </row>
    <row r="17" spans="1:9" ht="15" customHeight="1">
      <c r="A17" s="1200" t="s">
        <v>338</v>
      </c>
      <c r="B17" s="981"/>
      <c r="C17" s="982"/>
      <c r="D17" s="731">
        <v>332.92099999999999</v>
      </c>
      <c r="E17" s="732">
        <v>14.466999999999999</v>
      </c>
      <c r="F17" s="731">
        <v>38.183999999999997</v>
      </c>
      <c r="G17" s="732">
        <v>3537.7659999999996</v>
      </c>
      <c r="H17" s="731">
        <v>156.43</v>
      </c>
      <c r="I17" s="788">
        <v>352.04500000000002</v>
      </c>
    </row>
    <row r="18" spans="1:9" ht="15" customHeight="1">
      <c r="A18" s="740" t="s">
        <v>343</v>
      </c>
      <c r="B18" s="1215" t="s">
        <v>377</v>
      </c>
      <c r="C18" s="1204" t="s">
        <v>378</v>
      </c>
      <c r="D18" s="697">
        <v>56.683</v>
      </c>
      <c r="E18" s="698">
        <v>2.3130000000000002</v>
      </c>
      <c r="F18" s="697">
        <v>6.609</v>
      </c>
      <c r="G18" s="698">
        <v>352.17099999999999</v>
      </c>
      <c r="H18" s="697">
        <v>15.023999999999999</v>
      </c>
      <c r="I18" s="737">
        <v>44.034999999999997</v>
      </c>
    </row>
    <row r="19" spans="1:9" ht="15" customHeight="1">
      <c r="A19" s="741" t="s">
        <v>341</v>
      </c>
      <c r="B19" s="1216"/>
      <c r="C19" s="1205"/>
      <c r="D19" s="697">
        <v>10.605</v>
      </c>
      <c r="E19" s="698">
        <v>0</v>
      </c>
      <c r="F19" s="697">
        <v>0</v>
      </c>
      <c r="G19" s="698">
        <v>109.04599999999999</v>
      </c>
      <c r="H19" s="697">
        <v>0</v>
      </c>
      <c r="I19" s="737">
        <v>0</v>
      </c>
    </row>
    <row r="20" spans="1:9" ht="15" customHeight="1">
      <c r="A20" s="741" t="s">
        <v>420</v>
      </c>
      <c r="B20" s="1216"/>
      <c r="C20" s="1205"/>
      <c r="D20" s="697">
        <v>9.1950000000000003</v>
      </c>
      <c r="E20" s="698">
        <v>2.9660000000000002</v>
      </c>
      <c r="F20" s="697">
        <v>0</v>
      </c>
      <c r="G20" s="698">
        <v>64.015999999999991</v>
      </c>
      <c r="H20" s="697">
        <v>20.420999999999999</v>
      </c>
      <c r="I20" s="737">
        <v>0</v>
      </c>
    </row>
    <row r="21" spans="1:9" ht="15" customHeight="1">
      <c r="A21" s="1200" t="s">
        <v>338</v>
      </c>
      <c r="B21" s="981"/>
      <c r="C21" s="982"/>
      <c r="D21" s="731">
        <v>76.483000000000004</v>
      </c>
      <c r="E21" s="732">
        <v>5.2789999999999999</v>
      </c>
      <c r="F21" s="731">
        <v>6.609</v>
      </c>
      <c r="G21" s="732">
        <v>525.23299999999995</v>
      </c>
      <c r="H21" s="731">
        <v>35.445</v>
      </c>
      <c r="I21" s="788">
        <v>44.034999999999997</v>
      </c>
    </row>
    <row r="22" spans="1:9" ht="15" customHeight="1">
      <c r="A22" s="736" t="s">
        <v>343</v>
      </c>
      <c r="B22" s="961" t="s">
        <v>379</v>
      </c>
      <c r="C22" s="961" t="s">
        <v>380</v>
      </c>
      <c r="D22" s="764">
        <v>4936.8220000000001</v>
      </c>
      <c r="E22" s="698">
        <v>305.577</v>
      </c>
      <c r="F22" s="764">
        <v>784.46900000000005</v>
      </c>
      <c r="G22" s="698">
        <v>30727.848000000002</v>
      </c>
      <c r="H22" s="764">
        <v>1909.8420000000001</v>
      </c>
      <c r="I22" s="737">
        <v>5016.8779999999997</v>
      </c>
    </row>
    <row r="23" spans="1:9" ht="15" customHeight="1">
      <c r="A23" s="736" t="s">
        <v>420</v>
      </c>
      <c r="B23" s="995"/>
      <c r="C23" s="995"/>
      <c r="D23" s="697">
        <v>583.04499999999996</v>
      </c>
      <c r="E23" s="698">
        <v>40.776000000000003</v>
      </c>
      <c r="F23" s="697">
        <v>70.436999999999998</v>
      </c>
      <c r="G23" s="698">
        <v>3686.2360000000003</v>
      </c>
      <c r="H23" s="697">
        <v>256.28300000000002</v>
      </c>
      <c r="I23" s="737">
        <v>447.44200000000001</v>
      </c>
    </row>
    <row r="24" spans="1:9" ht="15" customHeight="1">
      <c r="A24" s="736" t="s">
        <v>342</v>
      </c>
      <c r="B24" s="995"/>
      <c r="C24" s="995"/>
      <c r="D24" s="697">
        <v>296.90100000000001</v>
      </c>
      <c r="E24" s="698">
        <v>21.654</v>
      </c>
      <c r="F24" s="697">
        <v>0</v>
      </c>
      <c r="G24" s="698">
        <v>2886.8030000000003</v>
      </c>
      <c r="H24" s="697">
        <v>164.21799999999999</v>
      </c>
      <c r="I24" s="737">
        <v>0</v>
      </c>
    </row>
    <row r="25" spans="1:9" ht="15" customHeight="1">
      <c r="A25" s="736" t="s">
        <v>341</v>
      </c>
      <c r="B25" s="995"/>
      <c r="C25" s="995"/>
      <c r="D25" s="697">
        <v>32.650999999999996</v>
      </c>
      <c r="E25" s="698">
        <v>0</v>
      </c>
      <c r="F25" s="697">
        <v>0</v>
      </c>
      <c r="G25" s="698">
        <v>216.83699999999999</v>
      </c>
      <c r="H25" s="697">
        <v>0</v>
      </c>
      <c r="I25" s="737">
        <v>0</v>
      </c>
    </row>
    <row r="26" spans="1:9" ht="15" customHeight="1">
      <c r="A26" s="736" t="s">
        <v>421</v>
      </c>
      <c r="B26" s="995"/>
      <c r="C26" s="995"/>
      <c r="D26" s="697">
        <v>11.368</v>
      </c>
      <c r="E26" s="698">
        <v>2.1539999999999999</v>
      </c>
      <c r="F26" s="697">
        <v>0</v>
      </c>
      <c r="G26" s="698">
        <v>111.36799999999999</v>
      </c>
      <c r="H26" s="697">
        <v>20.076000000000001</v>
      </c>
      <c r="I26" s="737">
        <v>0</v>
      </c>
    </row>
    <row r="27" spans="1:9" ht="15" customHeight="1">
      <c r="A27" s="736" t="s">
        <v>314</v>
      </c>
      <c r="B27" s="1104"/>
      <c r="C27" s="1104"/>
      <c r="D27" s="697">
        <v>4.4210000000000003</v>
      </c>
      <c r="E27" s="698">
        <v>0</v>
      </c>
      <c r="F27" s="697">
        <v>0</v>
      </c>
      <c r="G27" s="698">
        <v>23.648</v>
      </c>
      <c r="H27" s="697">
        <v>0</v>
      </c>
      <c r="I27" s="737">
        <v>0</v>
      </c>
    </row>
    <row r="28" spans="1:9" ht="15" customHeight="1">
      <c r="A28" s="1220" t="s">
        <v>338</v>
      </c>
      <c r="B28" s="999"/>
      <c r="C28" s="1014"/>
      <c r="D28" s="731">
        <v>5865.2080000000005</v>
      </c>
      <c r="E28" s="732">
        <v>370.161</v>
      </c>
      <c r="F28" s="731">
        <v>854.90600000000006</v>
      </c>
      <c r="G28" s="732">
        <v>37652.740000000005</v>
      </c>
      <c r="H28" s="731">
        <v>2350.4189999999999</v>
      </c>
      <c r="I28" s="738">
        <v>5464.32</v>
      </c>
    </row>
    <row r="29" spans="1:9" ht="15" customHeight="1">
      <c r="A29" s="740" t="s">
        <v>343</v>
      </c>
      <c r="B29" s="1221" t="s">
        <v>381</v>
      </c>
      <c r="C29" s="1033" t="s">
        <v>382</v>
      </c>
      <c r="D29" s="697">
        <v>251.87599999999998</v>
      </c>
      <c r="E29" s="698">
        <v>5.992</v>
      </c>
      <c r="F29" s="697">
        <v>65.817999999999998</v>
      </c>
      <c r="G29" s="698">
        <v>1506.7080000000001</v>
      </c>
      <c r="H29" s="697">
        <v>38.909999999999997</v>
      </c>
      <c r="I29" s="737">
        <v>389.21100000000001</v>
      </c>
    </row>
    <row r="30" spans="1:9" ht="15" customHeight="1">
      <c r="A30" s="741" t="s">
        <v>342</v>
      </c>
      <c r="B30" s="1040"/>
      <c r="C30" s="1034"/>
      <c r="D30" s="697">
        <v>163.036</v>
      </c>
      <c r="E30" s="698">
        <v>9.6000000000000002E-2</v>
      </c>
      <c r="F30" s="697">
        <v>9.4E-2</v>
      </c>
      <c r="G30" s="698">
        <v>1850.1940000000002</v>
      </c>
      <c r="H30" s="697">
        <v>1.258</v>
      </c>
      <c r="I30" s="737">
        <v>1.143</v>
      </c>
    </row>
    <row r="31" spans="1:9" ht="15" customHeight="1">
      <c r="A31" s="741" t="s">
        <v>420</v>
      </c>
      <c r="B31" s="1040"/>
      <c r="C31" s="1034"/>
      <c r="D31" s="697">
        <v>44.553999999999995</v>
      </c>
      <c r="E31" s="698">
        <v>2.891</v>
      </c>
      <c r="F31" s="697">
        <v>0</v>
      </c>
      <c r="G31" s="698">
        <v>270.39999999999998</v>
      </c>
      <c r="H31" s="697">
        <v>19.367000000000001</v>
      </c>
      <c r="I31" s="737">
        <v>0</v>
      </c>
    </row>
    <row r="32" spans="1:9" ht="15" customHeight="1">
      <c r="A32" s="741" t="s">
        <v>315</v>
      </c>
      <c r="B32" s="1040"/>
      <c r="C32" s="1034"/>
      <c r="D32" s="697">
        <v>13.757999999999999</v>
      </c>
      <c r="E32" s="698">
        <v>0</v>
      </c>
      <c r="F32" s="697">
        <v>0</v>
      </c>
      <c r="G32" s="698">
        <v>115.253</v>
      </c>
      <c r="H32" s="697">
        <v>0</v>
      </c>
      <c r="I32" s="737">
        <v>0</v>
      </c>
    </row>
    <row r="33" spans="1:9" ht="15" customHeight="1">
      <c r="A33" s="741" t="s">
        <v>314</v>
      </c>
      <c r="B33" s="1040"/>
      <c r="C33" s="1034"/>
      <c r="D33" s="697">
        <v>8.2119999999999997</v>
      </c>
      <c r="E33" s="698">
        <v>0</v>
      </c>
      <c r="F33" s="697">
        <v>0</v>
      </c>
      <c r="G33" s="698">
        <v>43.932000000000002</v>
      </c>
      <c r="H33" s="697">
        <v>0</v>
      </c>
      <c r="I33" s="737">
        <v>0</v>
      </c>
    </row>
    <row r="34" spans="1:9" ht="15" customHeight="1">
      <c r="A34" s="741" t="s">
        <v>421</v>
      </c>
      <c r="B34" s="1040"/>
      <c r="C34" s="1034"/>
      <c r="D34" s="697">
        <v>6.1720000000000006</v>
      </c>
      <c r="E34" s="698">
        <v>0</v>
      </c>
      <c r="F34" s="697">
        <v>0</v>
      </c>
      <c r="G34" s="698">
        <v>56.106000000000002</v>
      </c>
      <c r="H34" s="697">
        <v>0</v>
      </c>
      <c r="I34" s="737">
        <v>0</v>
      </c>
    </row>
    <row r="35" spans="1:9" ht="15" customHeight="1">
      <c r="A35" s="742" t="s">
        <v>341</v>
      </c>
      <c r="B35" s="1041"/>
      <c r="C35" s="1035"/>
      <c r="D35" s="697">
        <v>0.28899999999999998</v>
      </c>
      <c r="E35" s="698">
        <v>0</v>
      </c>
      <c r="F35" s="697">
        <v>0</v>
      </c>
      <c r="G35" s="698">
        <v>1.802</v>
      </c>
      <c r="H35" s="697">
        <v>0</v>
      </c>
      <c r="I35" s="737">
        <v>0</v>
      </c>
    </row>
    <row r="36" spans="1:9" ht="15" customHeight="1">
      <c r="A36" s="1220" t="s">
        <v>338</v>
      </c>
      <c r="B36" s="999"/>
      <c r="C36" s="1222"/>
      <c r="D36" s="731">
        <v>487.89699999999993</v>
      </c>
      <c r="E36" s="732">
        <v>8.9789999999999992</v>
      </c>
      <c r="F36" s="731">
        <v>65.911999999999992</v>
      </c>
      <c r="G36" s="732">
        <v>3844.3950000000004</v>
      </c>
      <c r="H36" s="731">
        <v>59.534999999999997</v>
      </c>
      <c r="I36" s="738">
        <v>390.35399999999998</v>
      </c>
    </row>
    <row r="37" spans="1:9" ht="15" customHeight="1">
      <c r="A37" s="740" t="s">
        <v>343</v>
      </c>
      <c r="B37" s="1221" t="s">
        <v>383</v>
      </c>
      <c r="C37" s="1033" t="s">
        <v>384</v>
      </c>
      <c r="D37" s="743">
        <v>59.021999999999998</v>
      </c>
      <c r="E37" s="698">
        <v>0.45200000000000001</v>
      </c>
      <c r="F37" s="697">
        <v>2.8090000000000002</v>
      </c>
      <c r="G37" s="698">
        <v>346.459</v>
      </c>
      <c r="H37" s="697">
        <v>2.9329999999999998</v>
      </c>
      <c r="I37" s="737">
        <v>19.532</v>
      </c>
    </row>
    <row r="38" spans="1:9" ht="15" customHeight="1">
      <c r="A38" s="741" t="s">
        <v>342</v>
      </c>
      <c r="B38" s="1040"/>
      <c r="C38" s="1034"/>
      <c r="D38" s="697">
        <v>4.5629999999999997</v>
      </c>
      <c r="E38" s="698">
        <v>0</v>
      </c>
      <c r="F38" s="697">
        <v>0</v>
      </c>
      <c r="G38" s="698">
        <v>103.15899999999999</v>
      </c>
      <c r="H38" s="697">
        <v>0</v>
      </c>
      <c r="I38" s="737">
        <v>0</v>
      </c>
    </row>
    <row r="39" spans="1:9" ht="15" customHeight="1">
      <c r="A39" s="741" t="s">
        <v>420</v>
      </c>
      <c r="B39" s="1040"/>
      <c r="C39" s="1034"/>
      <c r="D39" s="697">
        <v>3.3070000000000004</v>
      </c>
      <c r="E39" s="698">
        <v>0.245</v>
      </c>
      <c r="F39" s="697">
        <v>0</v>
      </c>
      <c r="G39" s="698">
        <v>17.327000000000002</v>
      </c>
      <c r="H39" s="697">
        <v>1.637</v>
      </c>
      <c r="I39" s="737">
        <v>0</v>
      </c>
    </row>
    <row r="40" spans="1:9" ht="15" customHeight="1">
      <c r="A40" s="742" t="s">
        <v>341</v>
      </c>
      <c r="B40" s="1041"/>
      <c r="C40" s="1035"/>
      <c r="D40" s="697">
        <v>0.46200000000000002</v>
      </c>
      <c r="E40" s="698">
        <v>0</v>
      </c>
      <c r="F40" s="697">
        <v>0</v>
      </c>
      <c r="G40" s="698">
        <v>3.278</v>
      </c>
      <c r="H40" s="697">
        <v>0</v>
      </c>
      <c r="I40" s="737">
        <v>0</v>
      </c>
    </row>
    <row r="41" spans="1:9" ht="15" customHeight="1">
      <c r="A41" s="980" t="s">
        <v>338</v>
      </c>
      <c r="B41" s="999"/>
      <c r="C41" s="1222"/>
      <c r="D41" s="731">
        <v>67.353999999999999</v>
      </c>
      <c r="E41" s="732">
        <v>0.69700000000000006</v>
      </c>
      <c r="F41" s="731">
        <v>2.8090000000000002</v>
      </c>
      <c r="G41" s="732">
        <v>470.22300000000001</v>
      </c>
      <c r="H41" s="731">
        <v>4.57</v>
      </c>
      <c r="I41" s="738">
        <v>19.532</v>
      </c>
    </row>
    <row r="42" spans="1:9" ht="15" customHeight="1">
      <c r="A42" s="736" t="s">
        <v>343</v>
      </c>
      <c r="B42" s="1023" t="s">
        <v>385</v>
      </c>
      <c r="C42" s="1026" t="s">
        <v>386</v>
      </c>
      <c r="D42" s="697">
        <v>1.3420000000000001</v>
      </c>
      <c r="E42" s="698">
        <v>0</v>
      </c>
      <c r="F42" s="697">
        <v>2.5579999999999998</v>
      </c>
      <c r="G42" s="698">
        <v>13.411</v>
      </c>
      <c r="H42" s="697">
        <v>0</v>
      </c>
      <c r="I42" s="737">
        <v>21.992999999999999</v>
      </c>
    </row>
    <row r="43" spans="1:9" ht="15" customHeight="1">
      <c r="A43" s="736" t="s">
        <v>420</v>
      </c>
      <c r="B43" s="1024"/>
      <c r="C43" s="1027"/>
      <c r="D43" s="697">
        <v>0.753</v>
      </c>
      <c r="E43" s="698">
        <v>0</v>
      </c>
      <c r="F43" s="697">
        <v>0</v>
      </c>
      <c r="G43" s="698">
        <v>5.7229999999999999</v>
      </c>
      <c r="H43" s="697">
        <v>0</v>
      </c>
      <c r="I43" s="737">
        <v>0</v>
      </c>
    </row>
    <row r="44" spans="1:9" ht="15" customHeight="1">
      <c r="A44" s="736" t="s">
        <v>342</v>
      </c>
      <c r="B44" s="1173"/>
      <c r="C44" s="1039"/>
      <c r="D44" s="697">
        <v>0.68700000000000006</v>
      </c>
      <c r="E44" s="698">
        <v>0.19700000000000001</v>
      </c>
      <c r="F44" s="697">
        <v>0</v>
      </c>
      <c r="G44" s="698">
        <v>10.338000000000001</v>
      </c>
      <c r="H44" s="697">
        <v>2.9079999999999999</v>
      </c>
      <c r="I44" s="737">
        <v>0</v>
      </c>
    </row>
    <row r="45" spans="1:9" ht="15" customHeight="1">
      <c r="A45" s="1058" t="s">
        <v>338</v>
      </c>
      <c r="B45" s="1056"/>
      <c r="C45" s="1057"/>
      <c r="D45" s="731">
        <v>2.782</v>
      </c>
      <c r="E45" s="732">
        <v>0.19700000000000001</v>
      </c>
      <c r="F45" s="731">
        <v>2.5579999999999998</v>
      </c>
      <c r="G45" s="732">
        <v>29.472000000000001</v>
      </c>
      <c r="H45" s="731">
        <v>2.9079999999999999</v>
      </c>
      <c r="I45" s="738">
        <v>21.992999999999999</v>
      </c>
    </row>
    <row r="46" spans="1:9" ht="15" customHeight="1" thickBot="1">
      <c r="A46" s="1029" t="s">
        <v>351</v>
      </c>
      <c r="B46" s="1030"/>
      <c r="C46" s="1031"/>
      <c r="D46" s="705">
        <f t="shared" ref="D46:I46" si="0">D36+D28+D17+D21+D10+D41+D45</f>
        <v>7442.621000000001</v>
      </c>
      <c r="E46" s="705">
        <f t="shared" si="0"/>
        <v>404.50699999999995</v>
      </c>
      <c r="F46" s="705">
        <f t="shared" si="0"/>
        <v>1001.0830000000001</v>
      </c>
      <c r="G46" s="705">
        <f t="shared" si="0"/>
        <v>52674.100000000013</v>
      </c>
      <c r="H46" s="705">
        <f t="shared" si="0"/>
        <v>2647.5929999999998</v>
      </c>
      <c r="I46" s="706">
        <f t="shared" si="0"/>
        <v>6642.3180000000002</v>
      </c>
    </row>
    <row r="47" spans="1:9">
      <c r="A47" s="599" t="s">
        <v>352</v>
      </c>
      <c r="B47" s="433"/>
      <c r="C47" s="433"/>
      <c r="D47" s="434"/>
      <c r="E47" s="434"/>
      <c r="F47" s="434"/>
      <c r="G47" s="434"/>
      <c r="H47" s="434"/>
      <c r="I47" s="600"/>
    </row>
    <row r="48" spans="1:9" ht="13.5" thickBot="1">
      <c r="A48" s="1188" t="s">
        <v>353</v>
      </c>
      <c r="B48" s="1189"/>
      <c r="C48" s="1189"/>
      <c r="D48" s="1189"/>
      <c r="E48" s="1189"/>
      <c r="F48" s="1189"/>
      <c r="G48" s="1189"/>
      <c r="H48" s="1189"/>
      <c r="I48" s="1190"/>
    </row>
    <row r="62" spans="2:3">
      <c r="C62" s="576"/>
    </row>
    <row r="63" spans="2:3">
      <c r="B63" s="313"/>
      <c r="C63" s="313"/>
    </row>
    <row r="64" spans="2:3">
      <c r="B64" s="313"/>
      <c r="C64" s="313"/>
    </row>
  </sheetData>
  <mergeCells count="34">
    <mergeCell ref="A36:C36"/>
    <mergeCell ref="A48:I48"/>
    <mergeCell ref="A41:C41"/>
    <mergeCell ref="A45:C45"/>
    <mergeCell ref="A46:C46"/>
    <mergeCell ref="B37:B40"/>
    <mergeCell ref="C37:C40"/>
    <mergeCell ref="B42:B44"/>
    <mergeCell ref="C42:C44"/>
    <mergeCell ref="B22:B27"/>
    <mergeCell ref="C22:C27"/>
    <mergeCell ref="A28:C28"/>
    <mergeCell ref="B29:B35"/>
    <mergeCell ref="C29:C35"/>
    <mergeCell ref="A1:I1"/>
    <mergeCell ref="A2:I2"/>
    <mergeCell ref="D3:F3"/>
    <mergeCell ref="G3:I3"/>
    <mergeCell ref="A3:A5"/>
    <mergeCell ref="B3:B5"/>
    <mergeCell ref="C3:C5"/>
    <mergeCell ref="D4:D5"/>
    <mergeCell ref="E4:F4"/>
    <mergeCell ref="G4:G5"/>
    <mergeCell ref="H4:I4"/>
    <mergeCell ref="A17:C17"/>
    <mergeCell ref="B18:B20"/>
    <mergeCell ref="C18:C20"/>
    <mergeCell ref="A21:C21"/>
    <mergeCell ref="B6:B9"/>
    <mergeCell ref="C6:C9"/>
    <mergeCell ref="A10:C10"/>
    <mergeCell ref="B11:B16"/>
    <mergeCell ref="C11:C16"/>
  </mergeCells>
  <printOptions horizontalCentered="1" verticalCentered="1"/>
  <pageMargins left="0.25" right="0.25" top="0.75" bottom="0.75" header="0.3" footer="0.3"/>
  <pageSetup scale="72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I54"/>
  <sheetViews>
    <sheetView view="pageBreakPreview" topLeftCell="C1" zoomScaleNormal="100" zoomScaleSheetLayoutView="100" workbookViewId="0">
      <selection activeCell="F6" sqref="F6"/>
    </sheetView>
  </sheetViews>
  <sheetFormatPr baseColWidth="10" defaultColWidth="11.42578125" defaultRowHeight="12.75"/>
  <cols>
    <col min="1" max="1" width="20.7109375" style="171" customWidth="1"/>
    <col min="2" max="2" width="10.7109375" style="171" customWidth="1"/>
    <col min="3" max="3" width="36.7109375" style="171" customWidth="1"/>
    <col min="4" max="9" width="12.7109375" style="171" customWidth="1"/>
    <col min="10" max="16384" width="11.42578125" style="173"/>
  </cols>
  <sheetData>
    <row r="1" spans="1:9" s="418" customFormat="1" ht="15" customHeight="1" thickBot="1">
      <c r="A1" s="1223" t="s">
        <v>430</v>
      </c>
      <c r="B1" s="1224"/>
      <c r="C1" s="1224"/>
      <c r="D1" s="1224"/>
      <c r="E1" s="1224"/>
      <c r="F1" s="1224"/>
      <c r="G1" s="1224"/>
      <c r="H1" s="1224"/>
      <c r="I1" s="1225"/>
    </row>
    <row r="2" spans="1:9" s="418" customFormat="1" ht="15" customHeight="1">
      <c r="A2" s="1223" t="s">
        <v>431</v>
      </c>
      <c r="B2" s="1224"/>
      <c r="C2" s="1224"/>
      <c r="D2" s="1224"/>
      <c r="E2" s="1224"/>
      <c r="F2" s="1224"/>
      <c r="G2" s="1224"/>
      <c r="H2" s="1224"/>
      <c r="I2" s="1225"/>
    </row>
    <row r="3" spans="1:9" ht="15" customHeight="1">
      <c r="A3" s="1159" t="s">
        <v>417</v>
      </c>
      <c r="B3" s="1226" t="s">
        <v>329</v>
      </c>
      <c r="C3" s="1227" t="s">
        <v>330</v>
      </c>
      <c r="D3" s="1154" t="s">
        <v>309</v>
      </c>
      <c r="E3" s="1158"/>
      <c r="F3" s="1158"/>
      <c r="G3" s="1158" t="s">
        <v>425</v>
      </c>
      <c r="H3" s="1154"/>
      <c r="I3" s="1155"/>
    </row>
    <row r="4" spans="1:9" ht="15" customHeight="1">
      <c r="A4" s="1160"/>
      <c r="B4" s="1226"/>
      <c r="C4" s="1227"/>
      <c r="D4" s="1228">
        <v>2025</v>
      </c>
      <c r="E4" s="1229" t="s">
        <v>512</v>
      </c>
      <c r="F4" s="1185"/>
      <c r="G4" s="1233">
        <f>D4</f>
        <v>2025</v>
      </c>
      <c r="H4" s="1235" t="str">
        <f>+E4</f>
        <v>Ene - ene</v>
      </c>
      <c r="I4" s="1213"/>
    </row>
    <row r="5" spans="1:9" ht="15" customHeight="1">
      <c r="A5" s="1159"/>
      <c r="B5" s="1226"/>
      <c r="C5" s="1227"/>
      <c r="D5" s="1212"/>
      <c r="E5" s="528">
        <v>2025</v>
      </c>
      <c r="F5" s="460">
        <v>2026</v>
      </c>
      <c r="G5" s="1234"/>
      <c r="H5" s="461">
        <f>E5</f>
        <v>2025</v>
      </c>
      <c r="I5" s="484">
        <f>F5</f>
        <v>2026</v>
      </c>
    </row>
    <row r="6" spans="1:9" ht="15" customHeight="1">
      <c r="A6" s="690" t="s">
        <v>343</v>
      </c>
      <c r="B6" s="1236" t="s">
        <v>432</v>
      </c>
      <c r="C6" s="1239" t="s">
        <v>391</v>
      </c>
      <c r="D6" s="697">
        <v>2372.473</v>
      </c>
      <c r="E6" s="698">
        <v>124.11</v>
      </c>
      <c r="F6" s="697">
        <v>262.23</v>
      </c>
      <c r="G6" s="698">
        <v>3980.4759999999997</v>
      </c>
      <c r="H6" s="697">
        <v>191.52199999999999</v>
      </c>
      <c r="I6" s="737">
        <v>502.74799999999999</v>
      </c>
    </row>
    <row r="7" spans="1:9" ht="15" customHeight="1">
      <c r="A7" s="690" t="s">
        <v>315</v>
      </c>
      <c r="B7" s="1237"/>
      <c r="C7" s="1240"/>
      <c r="D7" s="697">
        <v>95.542000000000002</v>
      </c>
      <c r="E7" s="698">
        <v>23.475000000000001</v>
      </c>
      <c r="F7" s="697">
        <v>24.486999999999998</v>
      </c>
      <c r="G7" s="698">
        <v>138.89500000000001</v>
      </c>
      <c r="H7" s="697">
        <v>32.863</v>
      </c>
      <c r="I7" s="737">
        <v>49.027000000000001</v>
      </c>
    </row>
    <row r="8" spans="1:9" ht="15" customHeight="1">
      <c r="A8" s="690" t="s">
        <v>342</v>
      </c>
      <c r="B8" s="1238"/>
      <c r="C8" s="1241"/>
      <c r="D8" s="697">
        <v>1.6E-2</v>
      </c>
      <c r="E8" s="698"/>
      <c r="F8" s="697"/>
      <c r="G8" s="698">
        <v>0.63300000000000001</v>
      </c>
      <c r="H8" s="697"/>
      <c r="I8" s="737"/>
    </row>
    <row r="9" spans="1:9" ht="15" customHeight="1">
      <c r="A9" s="1244" t="s">
        <v>338</v>
      </c>
      <c r="B9" s="976"/>
      <c r="C9" s="1245"/>
      <c r="D9" s="731">
        <v>2468.0309999999999</v>
      </c>
      <c r="E9" s="732">
        <v>147.58500000000001</v>
      </c>
      <c r="F9" s="731">
        <v>286.71700000000004</v>
      </c>
      <c r="G9" s="732">
        <v>4120.0039999999999</v>
      </c>
      <c r="H9" s="731">
        <v>224.38499999999999</v>
      </c>
      <c r="I9" s="738">
        <v>551.77499999999998</v>
      </c>
    </row>
    <row r="10" spans="1:9" ht="15" customHeight="1">
      <c r="A10" s="690" t="s">
        <v>342</v>
      </c>
      <c r="B10" s="1114" t="s">
        <v>392</v>
      </c>
      <c r="C10" s="1221" t="s">
        <v>393</v>
      </c>
      <c r="D10" s="697">
        <v>478.26</v>
      </c>
      <c r="E10" s="698">
        <v>37.625999999999998</v>
      </c>
      <c r="F10" s="697">
        <v>1.681</v>
      </c>
      <c r="G10" s="698">
        <v>6504.0479999999998</v>
      </c>
      <c r="H10" s="697">
        <v>327.44</v>
      </c>
      <c r="I10" s="737">
        <v>53.35</v>
      </c>
    </row>
    <row r="11" spans="1:9" ht="15" customHeight="1">
      <c r="A11" s="690" t="s">
        <v>315</v>
      </c>
      <c r="B11" s="1115"/>
      <c r="C11" s="1040"/>
      <c r="D11" s="697">
        <v>74.290999999999997</v>
      </c>
      <c r="E11" s="698"/>
      <c r="F11" s="697"/>
      <c r="G11" s="698">
        <v>854.90899999999999</v>
      </c>
      <c r="H11" s="697"/>
      <c r="I11" s="737"/>
    </row>
    <row r="12" spans="1:9" ht="15" customHeight="1">
      <c r="A12" s="690" t="s">
        <v>420</v>
      </c>
      <c r="B12" s="1115"/>
      <c r="C12" s="1040"/>
      <c r="D12" s="697">
        <v>16.382999999999999</v>
      </c>
      <c r="E12" s="698">
        <v>0.76</v>
      </c>
      <c r="F12" s="697"/>
      <c r="G12" s="698">
        <v>76.095999999999989</v>
      </c>
      <c r="H12" s="697">
        <v>3.9849999999999999</v>
      </c>
      <c r="I12" s="737"/>
    </row>
    <row r="13" spans="1:9" ht="15" customHeight="1">
      <c r="A13" s="690" t="s">
        <v>343</v>
      </c>
      <c r="B13" s="1115"/>
      <c r="C13" s="1040"/>
      <c r="D13" s="697">
        <v>5.3080000000000007</v>
      </c>
      <c r="E13" s="698">
        <v>6.4000000000000001E-2</v>
      </c>
      <c r="F13" s="697">
        <v>0.97899999999999998</v>
      </c>
      <c r="G13" s="698">
        <v>30.562999999999995</v>
      </c>
      <c r="H13" s="697">
        <v>0.41299999999999998</v>
      </c>
      <c r="I13" s="737">
        <v>3.6829999999999998</v>
      </c>
    </row>
    <row r="14" spans="1:9" ht="15" customHeight="1">
      <c r="A14" s="690" t="s">
        <v>341</v>
      </c>
      <c r="B14" s="1115"/>
      <c r="C14" s="1040"/>
      <c r="D14" s="697">
        <v>1.677</v>
      </c>
      <c r="E14" s="698"/>
      <c r="F14" s="697"/>
      <c r="G14" s="698">
        <v>19.256</v>
      </c>
      <c r="H14" s="697"/>
      <c r="I14" s="737"/>
    </row>
    <row r="15" spans="1:9" ht="15" customHeight="1">
      <c r="A15" s="690" t="s">
        <v>402</v>
      </c>
      <c r="B15" s="1115"/>
      <c r="C15" s="1040"/>
      <c r="D15" s="697">
        <v>1E-3</v>
      </c>
      <c r="E15" s="698"/>
      <c r="F15" s="697"/>
      <c r="G15" s="698">
        <v>0.76900000000000002</v>
      </c>
      <c r="H15" s="697"/>
      <c r="I15" s="737"/>
    </row>
    <row r="16" spans="1:9" ht="15" customHeight="1">
      <c r="A16" s="1242" t="s">
        <v>338</v>
      </c>
      <c r="B16" s="1226"/>
      <c r="C16" s="1243"/>
      <c r="D16" s="731">
        <v>575.91999999999996</v>
      </c>
      <c r="E16" s="732">
        <v>38.449999999999996</v>
      </c>
      <c r="F16" s="731">
        <v>2.66</v>
      </c>
      <c r="G16" s="732">
        <v>7485.6409999999996</v>
      </c>
      <c r="H16" s="731">
        <v>331.83800000000002</v>
      </c>
      <c r="I16" s="788">
        <v>57.033000000000001</v>
      </c>
    </row>
    <row r="17" spans="1:9" ht="15" customHeight="1">
      <c r="A17" s="736" t="s">
        <v>420</v>
      </c>
      <c r="B17" s="1246" t="s">
        <v>395</v>
      </c>
      <c r="C17" s="1117" t="s">
        <v>396</v>
      </c>
      <c r="D17" s="764">
        <v>1755.1450000000002</v>
      </c>
      <c r="E17" s="698">
        <v>135.08699999999999</v>
      </c>
      <c r="F17" s="764">
        <v>147.714</v>
      </c>
      <c r="G17" s="698">
        <v>8460.2150000000001</v>
      </c>
      <c r="H17" s="764">
        <v>616.54499999999996</v>
      </c>
      <c r="I17" s="737">
        <v>788.45299999999997</v>
      </c>
    </row>
    <row r="18" spans="1:9" ht="15" customHeight="1">
      <c r="A18" s="736" t="s">
        <v>343</v>
      </c>
      <c r="B18" s="1246"/>
      <c r="C18" s="1117"/>
      <c r="D18" s="697">
        <v>1145.0589999999997</v>
      </c>
      <c r="E18" s="698">
        <v>111.982</v>
      </c>
      <c r="F18" s="697">
        <v>43.335999999999999</v>
      </c>
      <c r="G18" s="698">
        <v>5576.3250000000007</v>
      </c>
      <c r="H18" s="697">
        <v>363.55</v>
      </c>
      <c r="I18" s="737">
        <v>418.15199999999999</v>
      </c>
    </row>
    <row r="19" spans="1:9" ht="15" customHeight="1">
      <c r="A19" s="736" t="s">
        <v>341</v>
      </c>
      <c r="B19" s="1246"/>
      <c r="C19" s="1117"/>
      <c r="D19" s="697">
        <v>373.24699999999996</v>
      </c>
      <c r="E19" s="698">
        <v>36.914000000000001</v>
      </c>
      <c r="F19" s="697"/>
      <c r="G19" s="698">
        <v>2576.25</v>
      </c>
      <c r="H19" s="697">
        <v>244.23</v>
      </c>
      <c r="I19" s="737"/>
    </row>
    <row r="20" spans="1:9" ht="15" customHeight="1">
      <c r="A20" s="736" t="s">
        <v>342</v>
      </c>
      <c r="B20" s="1246"/>
      <c r="C20" s="1117"/>
      <c r="D20" s="697">
        <v>130.31200000000001</v>
      </c>
      <c r="E20" s="698">
        <v>2.8839999999999999</v>
      </c>
      <c r="F20" s="697">
        <v>9.9079999999999995</v>
      </c>
      <c r="G20" s="698">
        <v>1062.135</v>
      </c>
      <c r="H20" s="697">
        <v>24.087</v>
      </c>
      <c r="I20" s="737">
        <v>88.24</v>
      </c>
    </row>
    <row r="21" spans="1:9" ht="15" customHeight="1">
      <c r="A21" s="736" t="s">
        <v>433</v>
      </c>
      <c r="B21" s="1246"/>
      <c r="C21" s="1117"/>
      <c r="D21" s="697">
        <v>0.98499999999999999</v>
      </c>
      <c r="E21" s="698">
        <v>0.22500000000000001</v>
      </c>
      <c r="F21" s="697"/>
      <c r="G21" s="698">
        <v>32.932000000000002</v>
      </c>
      <c r="H21" s="697">
        <v>6.944</v>
      </c>
      <c r="I21" s="737"/>
    </row>
    <row r="22" spans="1:9" ht="15" customHeight="1">
      <c r="A22" s="736" t="s">
        <v>316</v>
      </c>
      <c r="B22" s="1246"/>
      <c r="C22" s="1117"/>
      <c r="D22" s="697">
        <v>0.71799999999999997</v>
      </c>
      <c r="E22" s="698"/>
      <c r="F22" s="697"/>
      <c r="G22" s="698">
        <v>3.9140000000000001</v>
      </c>
      <c r="H22" s="697"/>
      <c r="I22" s="737"/>
    </row>
    <row r="23" spans="1:9" ht="15" customHeight="1">
      <c r="A23" s="736" t="s">
        <v>321</v>
      </c>
      <c r="B23" s="1246"/>
      <c r="C23" s="1117"/>
      <c r="D23" s="697">
        <v>0.08</v>
      </c>
      <c r="E23" s="698"/>
      <c r="F23" s="697"/>
      <c r="G23" s="698">
        <v>0.94199999999999995</v>
      </c>
      <c r="H23" s="697"/>
      <c r="I23" s="737"/>
    </row>
    <row r="24" spans="1:9" ht="15.75" customHeight="1">
      <c r="A24" s="1242" t="s">
        <v>338</v>
      </c>
      <c r="B24" s="1226"/>
      <c r="C24" s="1247"/>
      <c r="D24" s="731">
        <v>3405.5459999999998</v>
      </c>
      <c r="E24" s="732">
        <v>287.09199999999998</v>
      </c>
      <c r="F24" s="731">
        <v>200.958</v>
      </c>
      <c r="G24" s="732">
        <v>17712.713000000003</v>
      </c>
      <c r="H24" s="731">
        <v>1255.3559999999998</v>
      </c>
      <c r="I24" s="738">
        <v>1294.845</v>
      </c>
    </row>
    <row r="25" spans="1:9" ht="15" customHeight="1" thickBot="1">
      <c r="A25" s="1248" t="s">
        <v>351</v>
      </c>
      <c r="B25" s="1249"/>
      <c r="C25" s="1249"/>
      <c r="D25" s="789">
        <f t="shared" ref="D25:I25" si="0">D24+D16+D9</f>
        <v>6449.4969999999994</v>
      </c>
      <c r="E25" s="789">
        <f t="shared" si="0"/>
        <v>473.12699999999995</v>
      </c>
      <c r="F25" s="789">
        <f t="shared" si="0"/>
        <v>490.33500000000004</v>
      </c>
      <c r="G25" s="789">
        <f t="shared" si="0"/>
        <v>29318.358000000004</v>
      </c>
      <c r="H25" s="789">
        <f t="shared" si="0"/>
        <v>1811.5789999999997</v>
      </c>
      <c r="I25" s="789">
        <f t="shared" si="0"/>
        <v>1903.6529999999998</v>
      </c>
    </row>
    <row r="26" spans="1:9" ht="15" customHeight="1">
      <c r="A26" s="1144" t="s">
        <v>352</v>
      </c>
      <c r="B26" s="1145"/>
      <c r="C26" s="1145"/>
      <c r="D26" s="1145"/>
      <c r="E26" s="1145"/>
      <c r="F26" s="1145"/>
      <c r="G26" s="1145"/>
      <c r="H26" s="1145"/>
      <c r="I26" s="1146"/>
    </row>
    <row r="27" spans="1:9" ht="15.75" customHeight="1" thickBot="1">
      <c r="A27" s="1230" t="s">
        <v>434</v>
      </c>
      <c r="B27" s="1231"/>
      <c r="C27" s="1231"/>
      <c r="D27" s="1231"/>
      <c r="E27" s="1231"/>
      <c r="F27" s="1231"/>
      <c r="G27" s="1231"/>
      <c r="H27" s="1231"/>
      <c r="I27" s="1232"/>
    </row>
    <row r="37" spans="4:4">
      <c r="D37" s="667"/>
    </row>
    <row r="52" spans="2:3">
      <c r="C52" s="404"/>
    </row>
    <row r="53" spans="2:3">
      <c r="B53" s="313"/>
      <c r="C53" s="313"/>
    </row>
    <row r="54" spans="2:3">
      <c r="B54" s="313"/>
      <c r="C54" s="313"/>
    </row>
  </sheetData>
  <mergeCells count="23">
    <mergeCell ref="A26:I26"/>
    <mergeCell ref="A27:I27"/>
    <mergeCell ref="G4:G5"/>
    <mergeCell ref="H4:I4"/>
    <mergeCell ref="B6:B8"/>
    <mergeCell ref="C6:C8"/>
    <mergeCell ref="A16:C16"/>
    <mergeCell ref="A9:C9"/>
    <mergeCell ref="B10:B15"/>
    <mergeCell ref="C10:C15"/>
    <mergeCell ref="B17:B23"/>
    <mergeCell ref="C17:C23"/>
    <mergeCell ref="A24:C24"/>
    <mergeCell ref="A25:C25"/>
    <mergeCell ref="A1:I1"/>
    <mergeCell ref="A2:I2"/>
    <mergeCell ref="D3:F3"/>
    <mergeCell ref="G3:I3"/>
    <mergeCell ref="A3:A5"/>
    <mergeCell ref="B3:B5"/>
    <mergeCell ref="C3:C5"/>
    <mergeCell ref="D4:D5"/>
    <mergeCell ref="E4:F4"/>
  </mergeCells>
  <printOptions horizontalCentered="1" verticalCentered="1"/>
  <pageMargins left="0.25" right="0.25" top="0.75" bottom="0.75" header="0.3" footer="0.3"/>
  <pageSetup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I43"/>
  <sheetViews>
    <sheetView view="pageBreakPreview" zoomScaleNormal="100" zoomScaleSheetLayoutView="100" workbookViewId="0">
      <selection activeCell="D27" sqref="D27"/>
    </sheetView>
  </sheetViews>
  <sheetFormatPr baseColWidth="10" defaultColWidth="11.42578125" defaultRowHeight="12.75"/>
  <cols>
    <col min="1" max="1" width="20.7109375" style="420" customWidth="1"/>
    <col min="2" max="2" width="10.7109375" style="173" customWidth="1"/>
    <col min="3" max="3" width="44.140625" style="421" customWidth="1"/>
    <col min="4" max="9" width="12.7109375" style="173" customWidth="1"/>
    <col min="10" max="10" width="22" style="173" customWidth="1"/>
    <col min="11" max="16384" width="11.42578125" style="173"/>
  </cols>
  <sheetData>
    <row r="1" spans="1:9" ht="15" customHeight="1">
      <c r="A1" s="1268" t="s">
        <v>435</v>
      </c>
      <c r="B1" s="1269"/>
      <c r="C1" s="1269"/>
      <c r="D1" s="1269"/>
      <c r="E1" s="1269"/>
      <c r="F1" s="1269"/>
      <c r="G1" s="1269"/>
      <c r="H1" s="1269"/>
      <c r="I1" s="1270"/>
    </row>
    <row r="2" spans="1:9" ht="15" customHeight="1">
      <c r="A2" s="1268" t="s">
        <v>35</v>
      </c>
      <c r="B2" s="1269"/>
      <c r="C2" s="1269"/>
      <c r="D2" s="1269"/>
      <c r="E2" s="1269"/>
      <c r="F2" s="1269"/>
      <c r="G2" s="1269"/>
      <c r="H2" s="1269"/>
      <c r="I2" s="1270"/>
    </row>
    <row r="3" spans="1:9" ht="15" customHeight="1">
      <c r="A3" s="1219" t="s">
        <v>417</v>
      </c>
      <c r="B3" s="1131" t="s">
        <v>329</v>
      </c>
      <c r="C3" s="1272" t="s">
        <v>330</v>
      </c>
      <c r="D3" s="1156" t="s">
        <v>309</v>
      </c>
      <c r="E3" s="1157"/>
      <c r="F3" s="1271"/>
      <c r="G3" s="1156" t="s">
        <v>425</v>
      </c>
      <c r="H3" s="1099"/>
      <c r="I3" s="1100"/>
    </row>
    <row r="4" spans="1:9" ht="15" customHeight="1">
      <c r="A4" s="1218"/>
      <c r="B4" s="976"/>
      <c r="C4" s="1273"/>
      <c r="D4" s="1158">
        <v>2025</v>
      </c>
      <c r="E4" s="1156" t="s">
        <v>512</v>
      </c>
      <c r="F4" s="1138"/>
      <c r="G4" s="1158">
        <f>D4</f>
        <v>2025</v>
      </c>
      <c r="H4" s="1156" t="str">
        <f>+E4</f>
        <v>Ene - ene</v>
      </c>
      <c r="I4" s="1100"/>
    </row>
    <row r="5" spans="1:9" ht="15" customHeight="1">
      <c r="A5" s="1219"/>
      <c r="B5" s="977"/>
      <c r="C5" s="1274"/>
      <c r="D5" s="1127"/>
      <c r="E5" s="526">
        <v>2025</v>
      </c>
      <c r="F5" s="526">
        <v>2026</v>
      </c>
      <c r="G5" s="1127"/>
      <c r="H5" s="406">
        <f>E5</f>
        <v>2025</v>
      </c>
      <c r="I5" s="590">
        <f>F5</f>
        <v>2026</v>
      </c>
    </row>
    <row r="6" spans="1:9" ht="18" customHeight="1">
      <c r="A6" s="744" t="s">
        <v>343</v>
      </c>
      <c r="B6" s="1250" t="s">
        <v>405</v>
      </c>
      <c r="C6" s="1252" t="s">
        <v>436</v>
      </c>
      <c r="D6" s="697">
        <v>25.257000000000001</v>
      </c>
      <c r="E6" s="698">
        <v>0</v>
      </c>
      <c r="F6" s="697">
        <v>0</v>
      </c>
      <c r="G6" s="698">
        <v>39.866999999999997</v>
      </c>
      <c r="H6" s="697">
        <v>0</v>
      </c>
      <c r="I6" s="737">
        <v>0</v>
      </c>
    </row>
    <row r="7" spans="1:9" ht="18" customHeight="1">
      <c r="A7" s="745" t="s">
        <v>341</v>
      </c>
      <c r="B7" s="1251"/>
      <c r="C7" s="1253"/>
      <c r="D7" s="697">
        <v>11.984999999999999</v>
      </c>
      <c r="E7" s="698">
        <v>11.984999999999999</v>
      </c>
      <c r="F7" s="697">
        <v>0</v>
      </c>
      <c r="G7" s="698">
        <v>175.52099999999999</v>
      </c>
      <c r="H7" s="697">
        <v>175.52099999999999</v>
      </c>
      <c r="I7" s="737">
        <v>0</v>
      </c>
    </row>
    <row r="8" spans="1:9" ht="15" customHeight="1">
      <c r="A8" s="1260" t="s">
        <v>338</v>
      </c>
      <c r="B8" s="1261"/>
      <c r="C8" s="1262"/>
      <c r="D8" s="731">
        <v>37.242000000000004</v>
      </c>
      <c r="E8" s="732">
        <v>11.984999999999999</v>
      </c>
      <c r="F8" s="731">
        <v>0</v>
      </c>
      <c r="G8" s="732">
        <v>215.38799999999998</v>
      </c>
      <c r="H8" s="731">
        <v>175.52099999999999</v>
      </c>
      <c r="I8" s="738">
        <v>0</v>
      </c>
    </row>
    <row r="9" spans="1:9" ht="15" customHeight="1">
      <c r="A9" s="746" t="s">
        <v>421</v>
      </c>
      <c r="B9" s="1265" t="s">
        <v>412</v>
      </c>
      <c r="C9" s="1001" t="s">
        <v>437</v>
      </c>
      <c r="D9" s="697">
        <v>2025</v>
      </c>
      <c r="E9" s="698">
        <v>0</v>
      </c>
      <c r="F9" s="697">
        <v>0</v>
      </c>
      <c r="G9" s="698">
        <v>2025</v>
      </c>
      <c r="H9" s="697">
        <v>0</v>
      </c>
      <c r="I9" s="737">
        <v>0</v>
      </c>
    </row>
    <row r="10" spans="1:9" ht="15" customHeight="1">
      <c r="A10" s="747" t="s">
        <v>506</v>
      </c>
      <c r="B10" s="1266"/>
      <c r="C10" s="1002"/>
      <c r="D10" s="697">
        <v>56.098999999999997</v>
      </c>
      <c r="E10" s="698">
        <v>0</v>
      </c>
      <c r="F10" s="697">
        <v>0</v>
      </c>
      <c r="G10" s="698">
        <v>31.125999999999998</v>
      </c>
      <c r="H10" s="697">
        <v>0</v>
      </c>
      <c r="I10" s="737">
        <v>0</v>
      </c>
    </row>
    <row r="11" spans="1:9" ht="15.75" customHeight="1">
      <c r="A11" s="745" t="s">
        <v>343</v>
      </c>
      <c r="B11" s="1267"/>
      <c r="C11" s="1042"/>
      <c r="D11" s="697">
        <v>6.4320000000000004</v>
      </c>
      <c r="E11" s="698">
        <v>0</v>
      </c>
      <c r="F11" s="697">
        <v>0</v>
      </c>
      <c r="G11" s="698">
        <v>32.283000000000001</v>
      </c>
      <c r="H11" s="697">
        <v>0</v>
      </c>
      <c r="I11" s="737">
        <v>0</v>
      </c>
    </row>
    <row r="12" spans="1:9" ht="15" customHeight="1">
      <c r="A12" s="1263" t="s">
        <v>338</v>
      </c>
      <c r="B12" s="1264"/>
      <c r="C12" s="1261"/>
      <c r="D12" s="731">
        <v>0.20100000000000001</v>
      </c>
      <c r="E12" s="732">
        <v>0</v>
      </c>
      <c r="F12" s="731">
        <v>0</v>
      </c>
      <c r="G12" s="732">
        <v>0.90200000000000002</v>
      </c>
      <c r="H12" s="731">
        <v>0</v>
      </c>
      <c r="I12" s="738">
        <v>0</v>
      </c>
    </row>
    <row r="13" spans="1:9" ht="15" customHeight="1">
      <c r="A13" s="1257" t="s">
        <v>351</v>
      </c>
      <c r="B13" s="1258"/>
      <c r="C13" s="1259"/>
      <c r="D13" s="419">
        <f>SUM(D12,D8)</f>
        <v>37.443000000000005</v>
      </c>
      <c r="E13" s="419">
        <f t="shared" ref="E13:I13" si="0">SUM(E12,E8)</f>
        <v>11.984999999999999</v>
      </c>
      <c r="F13" s="419">
        <f t="shared" si="0"/>
        <v>0</v>
      </c>
      <c r="G13" s="419">
        <f t="shared" si="0"/>
        <v>216.28999999999996</v>
      </c>
      <c r="H13" s="419">
        <f t="shared" si="0"/>
        <v>175.52099999999999</v>
      </c>
      <c r="I13" s="640">
        <f t="shared" si="0"/>
        <v>0</v>
      </c>
    </row>
    <row r="14" spans="1:9" ht="15" customHeight="1">
      <c r="A14" s="1254" t="s">
        <v>352</v>
      </c>
      <c r="B14" s="1255"/>
      <c r="C14" s="1255"/>
      <c r="D14" s="1255"/>
      <c r="E14" s="1255"/>
      <c r="F14" s="1255"/>
      <c r="G14" s="1255"/>
      <c r="H14" s="1255"/>
      <c r="I14" s="1256"/>
    </row>
    <row r="15" spans="1:9" ht="15" customHeight="1">
      <c r="A15" s="963" t="s">
        <v>327</v>
      </c>
      <c r="B15" s="964"/>
      <c r="C15" s="964"/>
      <c r="D15" s="964"/>
      <c r="E15" s="964"/>
      <c r="F15" s="964"/>
      <c r="G15" s="964"/>
      <c r="H15" s="964"/>
      <c r="I15" s="965"/>
    </row>
    <row r="38" spans="4:4">
      <c r="D38" s="666"/>
    </row>
    <row r="42" spans="4:4" ht="15" customHeight="1"/>
    <row r="43" spans="4:4" ht="15" customHeight="1"/>
  </sheetData>
  <mergeCells count="20">
    <mergeCell ref="A1:I1"/>
    <mergeCell ref="A2:I2"/>
    <mergeCell ref="D3:F3"/>
    <mergeCell ref="G3:I3"/>
    <mergeCell ref="A3:A5"/>
    <mergeCell ref="B3:B5"/>
    <mergeCell ref="C3:C5"/>
    <mergeCell ref="D4:D5"/>
    <mergeCell ref="E4:F4"/>
    <mergeCell ref="G4:G5"/>
    <mergeCell ref="H4:I4"/>
    <mergeCell ref="B6:B7"/>
    <mergeCell ref="C6:C7"/>
    <mergeCell ref="A15:I15"/>
    <mergeCell ref="A14:I14"/>
    <mergeCell ref="A13:C13"/>
    <mergeCell ref="A8:C8"/>
    <mergeCell ref="A12:C12"/>
    <mergeCell ref="B9:B11"/>
    <mergeCell ref="C9:C11"/>
  </mergeCells>
  <printOptions horizontalCentered="1" verticalCentered="1"/>
  <pageMargins left="0.25" right="0.25" top="0.75" bottom="0.75" header="0.3" footer="0.3"/>
  <pageSetup scale="68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M41"/>
  <sheetViews>
    <sheetView view="pageBreakPreview" zoomScale="90" zoomScaleNormal="115" zoomScaleSheetLayoutView="90" zoomScalePageLayoutView="85" workbookViewId="0">
      <selection activeCell="I22" sqref="I22"/>
    </sheetView>
  </sheetViews>
  <sheetFormatPr baseColWidth="10" defaultColWidth="11.42578125" defaultRowHeight="12.75"/>
  <cols>
    <col min="1" max="1" width="21.42578125" customWidth="1"/>
    <col min="2" max="2" width="10" bestFit="1" customWidth="1"/>
    <col min="3" max="3" width="34.5703125" customWidth="1"/>
    <col min="4" max="4" width="10.85546875" customWidth="1"/>
    <col min="5" max="6" width="10" customWidth="1"/>
    <col min="7" max="7" width="9" customWidth="1"/>
    <col min="8" max="8" width="8.5703125" customWidth="1"/>
    <col min="9" max="9" width="8.28515625" customWidth="1"/>
    <col min="10" max="11" width="8.140625" customWidth="1"/>
    <col min="12" max="12" width="9.28515625" customWidth="1"/>
    <col min="13" max="13" width="7.85546875" customWidth="1"/>
  </cols>
  <sheetData>
    <row r="1" spans="1:13" ht="13.5" thickBot="1">
      <c r="A1" s="1275" t="s">
        <v>438</v>
      </c>
      <c r="B1" s="1276"/>
      <c r="C1" s="1276"/>
      <c r="D1" s="1276"/>
      <c r="E1" s="1276"/>
      <c r="F1" s="1276"/>
      <c r="G1" s="1276"/>
      <c r="H1" s="1276"/>
      <c r="I1" s="1276"/>
      <c r="J1" s="1276"/>
      <c r="K1" s="1276"/>
      <c r="L1" s="1276"/>
      <c r="M1" s="1277"/>
    </row>
    <row r="2" spans="1:13">
      <c r="A2" s="1275" t="s">
        <v>439</v>
      </c>
      <c r="B2" s="1276"/>
      <c r="C2" s="1276"/>
      <c r="D2" s="1276"/>
      <c r="E2" s="1276"/>
      <c r="F2" s="1276"/>
      <c r="G2" s="1276"/>
      <c r="H2" s="1276"/>
      <c r="I2" s="1276"/>
      <c r="J2" s="1276"/>
      <c r="K2" s="1276"/>
      <c r="L2" s="1276"/>
      <c r="M2" s="1277"/>
    </row>
    <row r="3" spans="1:13">
      <c r="A3" s="1278"/>
      <c r="B3" s="1279"/>
      <c r="C3" s="1279"/>
      <c r="D3" s="1279"/>
      <c r="E3" s="1279"/>
      <c r="F3" s="1279"/>
      <c r="G3" s="1279"/>
      <c r="H3" s="1279"/>
      <c r="I3" s="1279"/>
      <c r="J3" s="1279"/>
      <c r="K3" s="1279"/>
      <c r="L3" s="1279"/>
      <c r="M3" s="1280"/>
    </row>
    <row r="4" spans="1:13" ht="13.5" thickBot="1">
      <c r="A4" s="1281"/>
      <c r="B4" s="1282"/>
      <c r="C4" s="1282"/>
      <c r="D4" s="1282"/>
      <c r="E4" s="1282"/>
      <c r="F4" s="1282"/>
      <c r="G4" s="1282"/>
      <c r="H4" s="1282"/>
      <c r="I4" s="1282"/>
      <c r="J4" s="1282"/>
      <c r="K4" s="1282"/>
      <c r="L4" s="1282"/>
      <c r="M4" s="1283"/>
    </row>
    <row r="5" spans="1:13" ht="15" customHeight="1">
      <c r="A5" s="1284" t="s">
        <v>440</v>
      </c>
      <c r="B5" s="1287" t="s">
        <v>329</v>
      </c>
      <c r="C5" s="1287" t="s">
        <v>330</v>
      </c>
      <c r="D5" s="1287" t="s">
        <v>441</v>
      </c>
      <c r="E5" s="1287"/>
      <c r="F5" s="1287"/>
      <c r="G5" s="1287"/>
      <c r="H5" s="1287"/>
      <c r="I5" s="1287" t="s">
        <v>442</v>
      </c>
      <c r="J5" s="1287"/>
      <c r="K5" s="1287"/>
      <c r="L5" s="1287"/>
      <c r="M5" s="1290"/>
    </row>
    <row r="6" spans="1:13">
      <c r="A6" s="1285"/>
      <c r="B6" s="1288"/>
      <c r="C6" s="1288"/>
      <c r="D6" s="1288" t="s">
        <v>443</v>
      </c>
      <c r="E6" s="1288"/>
      <c r="F6" s="1288"/>
      <c r="G6" s="1288" t="s">
        <v>512</v>
      </c>
      <c r="H6" s="1288"/>
      <c r="I6" s="1288" t="s">
        <v>443</v>
      </c>
      <c r="J6" s="1288"/>
      <c r="K6" s="1288"/>
      <c r="L6" s="1288" t="str">
        <f>G6</f>
        <v>Ene - ene</v>
      </c>
      <c r="M6" s="1291"/>
    </row>
    <row r="7" spans="1:13" ht="15" customHeight="1">
      <c r="A7" s="1286"/>
      <c r="B7" s="1289"/>
      <c r="C7" s="1289"/>
      <c r="D7" s="452">
        <v>2023</v>
      </c>
      <c r="E7" s="452">
        <v>2024</v>
      </c>
      <c r="F7" s="452">
        <v>2025</v>
      </c>
      <c r="G7" s="452">
        <v>2025</v>
      </c>
      <c r="H7" s="452">
        <v>2026</v>
      </c>
      <c r="I7" s="452">
        <f>D7</f>
        <v>2023</v>
      </c>
      <c r="J7" s="452">
        <f>E7</f>
        <v>2024</v>
      </c>
      <c r="K7" s="452">
        <f>F7</f>
        <v>2025</v>
      </c>
      <c r="L7" s="452">
        <f>G7</f>
        <v>2025</v>
      </c>
      <c r="M7" s="748">
        <f>H7</f>
        <v>2026</v>
      </c>
    </row>
    <row r="8" spans="1:13">
      <c r="A8" s="798" t="s">
        <v>341</v>
      </c>
      <c r="B8" s="1301" t="s">
        <v>444</v>
      </c>
      <c r="C8" s="1303" t="s">
        <v>445</v>
      </c>
      <c r="D8" s="832">
        <v>0</v>
      </c>
      <c r="E8" s="824">
        <v>0</v>
      </c>
      <c r="F8" s="832">
        <v>284</v>
      </c>
      <c r="G8" s="754">
        <v>0</v>
      </c>
      <c r="H8" s="750">
        <v>0</v>
      </c>
      <c r="I8" s="825">
        <v>0</v>
      </c>
      <c r="J8" s="749">
        <v>0</v>
      </c>
      <c r="K8" s="826">
        <v>197</v>
      </c>
      <c r="L8" s="749">
        <v>0</v>
      </c>
      <c r="M8" s="753">
        <v>0</v>
      </c>
    </row>
    <row r="9" spans="1:13">
      <c r="A9" s="799" t="s">
        <v>335</v>
      </c>
      <c r="B9" s="1302"/>
      <c r="C9" s="1304"/>
      <c r="D9" s="833">
        <v>10</v>
      </c>
      <c r="E9" s="827">
        <v>32</v>
      </c>
      <c r="F9" s="833">
        <v>0</v>
      </c>
      <c r="G9" s="828">
        <v>0</v>
      </c>
      <c r="H9" s="834">
        <v>0</v>
      </c>
      <c r="I9" s="829">
        <v>23</v>
      </c>
      <c r="J9" s="835">
        <v>15</v>
      </c>
      <c r="K9" s="830">
        <v>0</v>
      </c>
      <c r="L9" s="835">
        <v>0</v>
      </c>
      <c r="M9" s="831">
        <v>0</v>
      </c>
    </row>
    <row r="10" spans="1:13">
      <c r="A10" s="1292" t="s">
        <v>338</v>
      </c>
      <c r="B10" s="1293"/>
      <c r="C10" s="1294"/>
      <c r="D10" s="821">
        <v>10</v>
      </c>
      <c r="E10" s="822">
        <v>32</v>
      </c>
      <c r="F10" s="822">
        <v>284</v>
      </c>
      <c r="G10" s="822">
        <v>0</v>
      </c>
      <c r="H10" s="823">
        <v>0</v>
      </c>
      <c r="I10" s="821">
        <v>23</v>
      </c>
      <c r="J10" s="822">
        <v>15</v>
      </c>
      <c r="K10" s="822">
        <v>197</v>
      </c>
      <c r="L10" s="822">
        <v>0</v>
      </c>
      <c r="M10" s="822">
        <v>0</v>
      </c>
    </row>
    <row r="11" spans="1:13">
      <c r="A11" s="783" t="s">
        <v>313</v>
      </c>
      <c r="B11" s="1305" t="s">
        <v>446</v>
      </c>
      <c r="C11" s="1307" t="s">
        <v>447</v>
      </c>
      <c r="D11" s="459">
        <v>7778</v>
      </c>
      <c r="E11" s="353">
        <v>0</v>
      </c>
      <c r="F11" s="353">
        <v>0</v>
      </c>
      <c r="G11" s="751">
        <v>0</v>
      </c>
      <c r="H11" s="752">
        <v>0</v>
      </c>
      <c r="I11" s="453">
        <v>8590</v>
      </c>
      <c r="J11" s="450">
        <v>0</v>
      </c>
      <c r="K11" s="792">
        <v>0</v>
      </c>
      <c r="L11" s="793">
        <v>0</v>
      </c>
      <c r="M11" s="485">
        <v>0</v>
      </c>
    </row>
    <row r="12" spans="1:13">
      <c r="A12" s="778" t="s">
        <v>448</v>
      </c>
      <c r="B12" s="1306"/>
      <c r="C12" s="1308"/>
      <c r="D12" s="459">
        <v>0</v>
      </c>
      <c r="E12" s="353">
        <v>0</v>
      </c>
      <c r="F12" s="353">
        <v>5220</v>
      </c>
      <c r="G12" s="751">
        <v>0</v>
      </c>
      <c r="H12" s="752">
        <v>0</v>
      </c>
      <c r="I12" s="453">
        <v>0</v>
      </c>
      <c r="J12" s="450">
        <v>0</v>
      </c>
      <c r="K12" s="755">
        <v>10373</v>
      </c>
      <c r="L12" s="450">
        <v>0</v>
      </c>
      <c r="M12" s="800">
        <v>0</v>
      </c>
    </row>
    <row r="13" spans="1:13" ht="15" customHeight="1">
      <c r="A13" s="1294" t="s">
        <v>338</v>
      </c>
      <c r="B13" s="1300"/>
      <c r="C13" s="1300"/>
      <c r="D13" s="794">
        <v>7778</v>
      </c>
      <c r="E13" s="795">
        <v>0</v>
      </c>
      <c r="F13" s="795">
        <v>5220</v>
      </c>
      <c r="G13" s="795">
        <v>0</v>
      </c>
      <c r="H13" s="457">
        <v>5220</v>
      </c>
      <c r="I13" s="455">
        <v>8590</v>
      </c>
      <c r="J13" s="456">
        <v>0</v>
      </c>
      <c r="K13" s="456">
        <v>10373</v>
      </c>
      <c r="L13" s="456">
        <v>0</v>
      </c>
      <c r="M13" s="486">
        <v>10373.67</v>
      </c>
    </row>
    <row r="14" spans="1:13">
      <c r="A14" s="1295" t="s">
        <v>351</v>
      </c>
      <c r="B14" s="1296"/>
      <c r="C14" s="1296"/>
      <c r="D14" s="796">
        <f>D13+D10</f>
        <v>7788</v>
      </c>
      <c r="E14" s="797">
        <f t="shared" ref="E14:M14" si="0">E10+E13</f>
        <v>32</v>
      </c>
      <c r="F14" s="797">
        <f t="shared" si="0"/>
        <v>5504</v>
      </c>
      <c r="G14" s="797">
        <f t="shared" si="0"/>
        <v>0</v>
      </c>
      <c r="H14" s="458">
        <f t="shared" si="0"/>
        <v>5220</v>
      </c>
      <c r="I14" s="451">
        <f t="shared" si="0"/>
        <v>8613</v>
      </c>
      <c r="J14" s="454">
        <f t="shared" si="0"/>
        <v>15</v>
      </c>
      <c r="K14" s="454">
        <f t="shared" si="0"/>
        <v>10570</v>
      </c>
      <c r="L14" s="454">
        <f t="shared" si="0"/>
        <v>0</v>
      </c>
      <c r="M14" s="487">
        <f t="shared" si="0"/>
        <v>10373.67</v>
      </c>
    </row>
    <row r="15" spans="1:13" ht="13.5" thickBot="1">
      <c r="A15" s="1297" t="s">
        <v>449</v>
      </c>
      <c r="B15" s="1298"/>
      <c r="C15" s="1298"/>
      <c r="D15" s="1298"/>
      <c r="E15" s="1298"/>
      <c r="F15" s="1298"/>
      <c r="G15" s="1298"/>
      <c r="H15" s="1298"/>
      <c r="I15" s="1298"/>
      <c r="J15" s="1298"/>
      <c r="K15" s="1298"/>
      <c r="L15" s="1298"/>
      <c r="M15" s="1299"/>
    </row>
    <row r="34" spans="4:7">
      <c r="G34" s="169"/>
    </row>
    <row r="37" spans="4:7">
      <c r="D37" s="169"/>
    </row>
    <row r="41" spans="4:7">
      <c r="G41" s="169"/>
    </row>
  </sheetData>
  <mergeCells count="19">
    <mergeCell ref="A10:C10"/>
    <mergeCell ref="A14:C14"/>
    <mergeCell ref="A15:M15"/>
    <mergeCell ref="A13:C13"/>
    <mergeCell ref="B8:B9"/>
    <mergeCell ref="C8:C9"/>
    <mergeCell ref="B11:B12"/>
    <mergeCell ref="C11:C12"/>
    <mergeCell ref="A1:M1"/>
    <mergeCell ref="A2:M4"/>
    <mergeCell ref="A5:A7"/>
    <mergeCell ref="B5:B7"/>
    <mergeCell ref="C5:C7"/>
    <mergeCell ref="D5:H5"/>
    <mergeCell ref="I5:M5"/>
    <mergeCell ref="G6:H6"/>
    <mergeCell ref="L6:M6"/>
    <mergeCell ref="D6:F6"/>
    <mergeCell ref="I6:K6"/>
  </mergeCells>
  <printOptions horizontalCentered="1" verticalCentered="1"/>
  <pageMargins left="0.25" right="0.25" top="0.75" bottom="0.75" header="0.3" footer="0.3"/>
  <pageSetup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31:M46"/>
  <sheetViews>
    <sheetView view="pageBreakPreview" topLeftCell="A20" zoomScale="101" zoomScaleNormal="100" zoomScaleSheetLayoutView="110" workbookViewId="0">
      <selection activeCell="K49" sqref="K49"/>
    </sheetView>
  </sheetViews>
  <sheetFormatPr baseColWidth="10" defaultColWidth="11.42578125" defaultRowHeight="12.75"/>
  <cols>
    <col min="1" max="16384" width="11.42578125" style="16"/>
  </cols>
  <sheetData>
    <row r="31" spans="9:9">
      <c r="I31" s="355"/>
    </row>
    <row r="36" spans="2:13">
      <c r="M36" s="143"/>
    </row>
    <row r="38" spans="2:13">
      <c r="D38" s="170" t="s">
        <v>495</v>
      </c>
    </row>
    <row r="45" spans="2:13">
      <c r="B45" s="16" t="s">
        <v>496</v>
      </c>
    </row>
    <row r="46" spans="2:13" ht="7.5" customHeight="1">
      <c r="B46" s="16" t="s">
        <v>497</v>
      </c>
    </row>
  </sheetData>
  <printOptions horizontalCentered="1" verticalCentered="1"/>
  <pageMargins left="0.25" right="0.25" top="0.75" bottom="0.75" header="0.3" footer="0.3"/>
  <pageSetup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  <pageSetUpPr fitToPage="1"/>
  </sheetPr>
  <dimension ref="A1:AX49"/>
  <sheetViews>
    <sheetView view="pageBreakPreview" zoomScaleNormal="100" zoomScaleSheetLayoutView="100" workbookViewId="0">
      <selection activeCell="A36" sqref="A36"/>
    </sheetView>
  </sheetViews>
  <sheetFormatPr baseColWidth="10" defaultColWidth="11.42578125" defaultRowHeight="12.75"/>
  <cols>
    <col min="1" max="1" width="130.7109375" style="173" customWidth="1"/>
    <col min="2" max="26" width="11.42578125" style="173" customWidth="1"/>
    <col min="27" max="27" width="10.7109375" style="173" customWidth="1"/>
    <col min="28" max="47" width="10.7109375" style="179" customWidth="1"/>
    <col min="48" max="48" width="10.7109375" style="173" customWidth="1"/>
    <col min="49" max="49" width="12.85546875" style="173" bestFit="1" customWidth="1"/>
    <col min="50" max="263" width="11.42578125" style="173"/>
    <col min="264" max="264" width="130.7109375" style="173" customWidth="1"/>
    <col min="265" max="289" width="11.42578125" style="173"/>
    <col min="290" max="304" width="10.7109375" style="173" customWidth="1"/>
    <col min="305" max="305" width="12.85546875" style="173" bestFit="1" customWidth="1"/>
    <col min="306" max="519" width="11.42578125" style="173"/>
    <col min="520" max="520" width="130.7109375" style="173" customWidth="1"/>
    <col min="521" max="545" width="11.42578125" style="173"/>
    <col min="546" max="560" width="10.7109375" style="173" customWidth="1"/>
    <col min="561" max="561" width="12.85546875" style="173" bestFit="1" customWidth="1"/>
    <col min="562" max="775" width="11.42578125" style="173"/>
    <col min="776" max="776" width="130.7109375" style="173" customWidth="1"/>
    <col min="777" max="801" width="11.42578125" style="173"/>
    <col min="802" max="816" width="10.7109375" style="173" customWidth="1"/>
    <col min="817" max="817" width="12.85546875" style="173" bestFit="1" customWidth="1"/>
    <col min="818" max="1031" width="11.42578125" style="173"/>
    <col min="1032" max="1032" width="130.7109375" style="173" customWidth="1"/>
    <col min="1033" max="1057" width="11.42578125" style="173"/>
    <col min="1058" max="1072" width="10.7109375" style="173" customWidth="1"/>
    <col min="1073" max="1073" width="12.85546875" style="173" bestFit="1" customWidth="1"/>
    <col min="1074" max="1287" width="11.42578125" style="173"/>
    <col min="1288" max="1288" width="130.7109375" style="173" customWidth="1"/>
    <col min="1289" max="1313" width="11.42578125" style="173"/>
    <col min="1314" max="1328" width="10.7109375" style="173" customWidth="1"/>
    <col min="1329" max="1329" width="12.85546875" style="173" bestFit="1" customWidth="1"/>
    <col min="1330" max="1543" width="11.42578125" style="173"/>
    <col min="1544" max="1544" width="130.7109375" style="173" customWidth="1"/>
    <col min="1545" max="1569" width="11.42578125" style="173"/>
    <col min="1570" max="1584" width="10.7109375" style="173" customWidth="1"/>
    <col min="1585" max="1585" width="12.85546875" style="173" bestFit="1" customWidth="1"/>
    <col min="1586" max="1799" width="11.42578125" style="173"/>
    <col min="1800" max="1800" width="130.7109375" style="173" customWidth="1"/>
    <col min="1801" max="1825" width="11.42578125" style="173"/>
    <col min="1826" max="1840" width="10.7109375" style="173" customWidth="1"/>
    <col min="1841" max="1841" width="12.85546875" style="173" bestFit="1" customWidth="1"/>
    <col min="1842" max="2055" width="11.42578125" style="173"/>
    <col min="2056" max="2056" width="130.7109375" style="173" customWidth="1"/>
    <col min="2057" max="2081" width="11.42578125" style="173"/>
    <col min="2082" max="2096" width="10.7109375" style="173" customWidth="1"/>
    <col min="2097" max="2097" width="12.85546875" style="173" bestFit="1" customWidth="1"/>
    <col min="2098" max="2311" width="11.42578125" style="173"/>
    <col min="2312" max="2312" width="130.7109375" style="173" customWidth="1"/>
    <col min="2313" max="2337" width="11.42578125" style="173"/>
    <col min="2338" max="2352" width="10.7109375" style="173" customWidth="1"/>
    <col min="2353" max="2353" width="12.85546875" style="173" bestFit="1" customWidth="1"/>
    <col min="2354" max="2567" width="11.42578125" style="173"/>
    <col min="2568" max="2568" width="130.7109375" style="173" customWidth="1"/>
    <col min="2569" max="2593" width="11.42578125" style="173"/>
    <col min="2594" max="2608" width="10.7109375" style="173" customWidth="1"/>
    <col min="2609" max="2609" width="12.85546875" style="173" bestFit="1" customWidth="1"/>
    <col min="2610" max="2823" width="11.42578125" style="173"/>
    <col min="2824" max="2824" width="130.7109375" style="173" customWidth="1"/>
    <col min="2825" max="2849" width="11.42578125" style="173"/>
    <col min="2850" max="2864" width="10.7109375" style="173" customWidth="1"/>
    <col min="2865" max="2865" width="12.85546875" style="173" bestFit="1" customWidth="1"/>
    <col min="2866" max="3079" width="11.42578125" style="173"/>
    <col min="3080" max="3080" width="130.7109375" style="173" customWidth="1"/>
    <col min="3081" max="3105" width="11.42578125" style="173"/>
    <col min="3106" max="3120" width="10.7109375" style="173" customWidth="1"/>
    <col min="3121" max="3121" width="12.85546875" style="173" bestFit="1" customWidth="1"/>
    <col min="3122" max="3335" width="11.42578125" style="173"/>
    <col min="3336" max="3336" width="130.7109375" style="173" customWidth="1"/>
    <col min="3337" max="3361" width="11.42578125" style="173"/>
    <col min="3362" max="3376" width="10.7109375" style="173" customWidth="1"/>
    <col min="3377" max="3377" width="12.85546875" style="173" bestFit="1" customWidth="1"/>
    <col min="3378" max="3591" width="11.42578125" style="173"/>
    <col min="3592" max="3592" width="130.7109375" style="173" customWidth="1"/>
    <col min="3593" max="3617" width="11.42578125" style="173"/>
    <col min="3618" max="3632" width="10.7109375" style="173" customWidth="1"/>
    <col min="3633" max="3633" width="12.85546875" style="173" bestFit="1" customWidth="1"/>
    <col min="3634" max="3847" width="11.42578125" style="173"/>
    <col min="3848" max="3848" width="130.7109375" style="173" customWidth="1"/>
    <col min="3849" max="3873" width="11.42578125" style="173"/>
    <col min="3874" max="3888" width="10.7109375" style="173" customWidth="1"/>
    <col min="3889" max="3889" width="12.85546875" style="173" bestFit="1" customWidth="1"/>
    <col min="3890" max="4103" width="11.42578125" style="173"/>
    <col min="4104" max="4104" width="130.7109375" style="173" customWidth="1"/>
    <col min="4105" max="4129" width="11.42578125" style="173"/>
    <col min="4130" max="4144" width="10.7109375" style="173" customWidth="1"/>
    <col min="4145" max="4145" width="12.85546875" style="173" bestFit="1" customWidth="1"/>
    <col min="4146" max="4359" width="11.42578125" style="173"/>
    <col min="4360" max="4360" width="130.7109375" style="173" customWidth="1"/>
    <col min="4361" max="4385" width="11.42578125" style="173"/>
    <col min="4386" max="4400" width="10.7109375" style="173" customWidth="1"/>
    <col min="4401" max="4401" width="12.85546875" style="173" bestFit="1" customWidth="1"/>
    <col min="4402" max="4615" width="11.42578125" style="173"/>
    <col min="4616" max="4616" width="130.7109375" style="173" customWidth="1"/>
    <col min="4617" max="4641" width="11.42578125" style="173"/>
    <col min="4642" max="4656" width="10.7109375" style="173" customWidth="1"/>
    <col min="4657" max="4657" width="12.85546875" style="173" bestFit="1" customWidth="1"/>
    <col min="4658" max="4871" width="11.42578125" style="173"/>
    <col min="4872" max="4872" width="130.7109375" style="173" customWidth="1"/>
    <col min="4873" max="4897" width="11.42578125" style="173"/>
    <col min="4898" max="4912" width="10.7109375" style="173" customWidth="1"/>
    <col min="4913" max="4913" width="12.85546875" style="173" bestFit="1" customWidth="1"/>
    <col min="4914" max="5127" width="11.42578125" style="173"/>
    <col min="5128" max="5128" width="130.7109375" style="173" customWidth="1"/>
    <col min="5129" max="5153" width="11.42578125" style="173"/>
    <col min="5154" max="5168" width="10.7109375" style="173" customWidth="1"/>
    <col min="5169" max="5169" width="12.85546875" style="173" bestFit="1" customWidth="1"/>
    <col min="5170" max="5383" width="11.42578125" style="173"/>
    <col min="5384" max="5384" width="130.7109375" style="173" customWidth="1"/>
    <col min="5385" max="5409" width="11.42578125" style="173"/>
    <col min="5410" max="5424" width="10.7109375" style="173" customWidth="1"/>
    <col min="5425" max="5425" width="12.85546875" style="173" bestFit="1" customWidth="1"/>
    <col min="5426" max="5639" width="11.42578125" style="173"/>
    <col min="5640" max="5640" width="130.7109375" style="173" customWidth="1"/>
    <col min="5641" max="5665" width="11.42578125" style="173"/>
    <col min="5666" max="5680" width="10.7109375" style="173" customWidth="1"/>
    <col min="5681" max="5681" width="12.85546875" style="173" bestFit="1" customWidth="1"/>
    <col min="5682" max="5895" width="11.42578125" style="173"/>
    <col min="5896" max="5896" width="130.7109375" style="173" customWidth="1"/>
    <col min="5897" max="5921" width="11.42578125" style="173"/>
    <col min="5922" max="5936" width="10.7109375" style="173" customWidth="1"/>
    <col min="5937" max="5937" width="12.85546875" style="173" bestFit="1" customWidth="1"/>
    <col min="5938" max="6151" width="11.42578125" style="173"/>
    <col min="6152" max="6152" width="130.7109375" style="173" customWidth="1"/>
    <col min="6153" max="6177" width="11.42578125" style="173"/>
    <col min="6178" max="6192" width="10.7109375" style="173" customWidth="1"/>
    <col min="6193" max="6193" width="12.85546875" style="173" bestFit="1" customWidth="1"/>
    <col min="6194" max="6407" width="11.42578125" style="173"/>
    <col min="6408" max="6408" width="130.7109375" style="173" customWidth="1"/>
    <col min="6409" max="6433" width="11.42578125" style="173"/>
    <col min="6434" max="6448" width="10.7109375" style="173" customWidth="1"/>
    <col min="6449" max="6449" width="12.85546875" style="173" bestFit="1" customWidth="1"/>
    <col min="6450" max="6663" width="11.42578125" style="173"/>
    <col min="6664" max="6664" width="130.7109375" style="173" customWidth="1"/>
    <col min="6665" max="6689" width="11.42578125" style="173"/>
    <col min="6690" max="6704" width="10.7109375" style="173" customWidth="1"/>
    <col min="6705" max="6705" width="12.85546875" style="173" bestFit="1" customWidth="1"/>
    <col min="6706" max="6919" width="11.42578125" style="173"/>
    <col min="6920" max="6920" width="130.7109375" style="173" customWidth="1"/>
    <col min="6921" max="6945" width="11.42578125" style="173"/>
    <col min="6946" max="6960" width="10.7109375" style="173" customWidth="1"/>
    <col min="6961" max="6961" width="12.85546875" style="173" bestFit="1" customWidth="1"/>
    <col min="6962" max="7175" width="11.42578125" style="173"/>
    <col min="7176" max="7176" width="130.7109375" style="173" customWidth="1"/>
    <col min="7177" max="7201" width="11.42578125" style="173"/>
    <col min="7202" max="7216" width="10.7109375" style="173" customWidth="1"/>
    <col min="7217" max="7217" width="12.85546875" style="173" bestFit="1" customWidth="1"/>
    <col min="7218" max="7431" width="11.42578125" style="173"/>
    <col min="7432" max="7432" width="130.7109375" style="173" customWidth="1"/>
    <col min="7433" max="7457" width="11.42578125" style="173"/>
    <col min="7458" max="7472" width="10.7109375" style="173" customWidth="1"/>
    <col min="7473" max="7473" width="12.85546875" style="173" bestFit="1" customWidth="1"/>
    <col min="7474" max="7687" width="11.42578125" style="173"/>
    <col min="7688" max="7688" width="130.7109375" style="173" customWidth="1"/>
    <col min="7689" max="7713" width="11.42578125" style="173"/>
    <col min="7714" max="7728" width="10.7109375" style="173" customWidth="1"/>
    <col min="7729" max="7729" width="12.85546875" style="173" bestFit="1" customWidth="1"/>
    <col min="7730" max="7943" width="11.42578125" style="173"/>
    <col min="7944" max="7944" width="130.7109375" style="173" customWidth="1"/>
    <col min="7945" max="7969" width="11.42578125" style="173"/>
    <col min="7970" max="7984" width="10.7109375" style="173" customWidth="1"/>
    <col min="7985" max="7985" width="12.85546875" style="173" bestFit="1" customWidth="1"/>
    <col min="7986" max="8199" width="11.42578125" style="173"/>
    <col min="8200" max="8200" width="130.7109375" style="173" customWidth="1"/>
    <col min="8201" max="8225" width="11.42578125" style="173"/>
    <col min="8226" max="8240" width="10.7109375" style="173" customWidth="1"/>
    <col min="8241" max="8241" width="12.85546875" style="173" bestFit="1" customWidth="1"/>
    <col min="8242" max="8455" width="11.42578125" style="173"/>
    <col min="8456" max="8456" width="130.7109375" style="173" customWidth="1"/>
    <col min="8457" max="8481" width="11.42578125" style="173"/>
    <col min="8482" max="8496" width="10.7109375" style="173" customWidth="1"/>
    <col min="8497" max="8497" width="12.85546875" style="173" bestFit="1" customWidth="1"/>
    <col min="8498" max="8711" width="11.42578125" style="173"/>
    <col min="8712" max="8712" width="130.7109375" style="173" customWidth="1"/>
    <col min="8713" max="8737" width="11.42578125" style="173"/>
    <col min="8738" max="8752" width="10.7109375" style="173" customWidth="1"/>
    <col min="8753" max="8753" width="12.85546875" style="173" bestFit="1" customWidth="1"/>
    <col min="8754" max="8967" width="11.42578125" style="173"/>
    <col min="8968" max="8968" width="130.7109375" style="173" customWidth="1"/>
    <col min="8969" max="8993" width="11.42578125" style="173"/>
    <col min="8994" max="9008" width="10.7109375" style="173" customWidth="1"/>
    <col min="9009" max="9009" width="12.85546875" style="173" bestFit="1" customWidth="1"/>
    <col min="9010" max="9223" width="11.42578125" style="173"/>
    <col min="9224" max="9224" width="130.7109375" style="173" customWidth="1"/>
    <col min="9225" max="9249" width="11.42578125" style="173"/>
    <col min="9250" max="9264" width="10.7109375" style="173" customWidth="1"/>
    <col min="9265" max="9265" width="12.85546875" style="173" bestFit="1" customWidth="1"/>
    <col min="9266" max="9479" width="11.42578125" style="173"/>
    <col min="9480" max="9480" width="130.7109375" style="173" customWidth="1"/>
    <col min="9481" max="9505" width="11.42578125" style="173"/>
    <col min="9506" max="9520" width="10.7109375" style="173" customWidth="1"/>
    <col min="9521" max="9521" width="12.85546875" style="173" bestFit="1" customWidth="1"/>
    <col min="9522" max="9735" width="11.42578125" style="173"/>
    <col min="9736" max="9736" width="130.7109375" style="173" customWidth="1"/>
    <col min="9737" max="9761" width="11.42578125" style="173"/>
    <col min="9762" max="9776" width="10.7109375" style="173" customWidth="1"/>
    <col min="9777" max="9777" width="12.85546875" style="173" bestFit="1" customWidth="1"/>
    <col min="9778" max="9991" width="11.42578125" style="173"/>
    <col min="9992" max="9992" width="130.7109375" style="173" customWidth="1"/>
    <col min="9993" max="10017" width="11.42578125" style="173"/>
    <col min="10018" max="10032" width="10.7109375" style="173" customWidth="1"/>
    <col min="10033" max="10033" width="12.85546875" style="173" bestFit="1" customWidth="1"/>
    <col min="10034" max="10247" width="11.42578125" style="173"/>
    <col min="10248" max="10248" width="130.7109375" style="173" customWidth="1"/>
    <col min="10249" max="10273" width="11.42578125" style="173"/>
    <col min="10274" max="10288" width="10.7109375" style="173" customWidth="1"/>
    <col min="10289" max="10289" width="12.85546875" style="173" bestFit="1" customWidth="1"/>
    <col min="10290" max="10503" width="11.42578125" style="173"/>
    <col min="10504" max="10504" width="130.7109375" style="173" customWidth="1"/>
    <col min="10505" max="10529" width="11.42578125" style="173"/>
    <col min="10530" max="10544" width="10.7109375" style="173" customWidth="1"/>
    <col min="10545" max="10545" width="12.85546875" style="173" bestFit="1" customWidth="1"/>
    <col min="10546" max="10759" width="11.42578125" style="173"/>
    <col min="10760" max="10760" width="130.7109375" style="173" customWidth="1"/>
    <col min="10761" max="10785" width="11.42578125" style="173"/>
    <col min="10786" max="10800" width="10.7109375" style="173" customWidth="1"/>
    <col min="10801" max="10801" width="12.85546875" style="173" bestFit="1" customWidth="1"/>
    <col min="10802" max="11015" width="11.42578125" style="173"/>
    <col min="11016" max="11016" width="130.7109375" style="173" customWidth="1"/>
    <col min="11017" max="11041" width="11.42578125" style="173"/>
    <col min="11042" max="11056" width="10.7109375" style="173" customWidth="1"/>
    <col min="11057" max="11057" width="12.85546875" style="173" bestFit="1" customWidth="1"/>
    <col min="11058" max="11271" width="11.42578125" style="173"/>
    <col min="11272" max="11272" width="130.7109375" style="173" customWidth="1"/>
    <col min="11273" max="11297" width="11.42578125" style="173"/>
    <col min="11298" max="11312" width="10.7109375" style="173" customWidth="1"/>
    <col min="11313" max="11313" width="12.85546875" style="173" bestFit="1" customWidth="1"/>
    <col min="11314" max="11527" width="11.42578125" style="173"/>
    <col min="11528" max="11528" width="130.7109375" style="173" customWidth="1"/>
    <col min="11529" max="11553" width="11.42578125" style="173"/>
    <col min="11554" max="11568" width="10.7109375" style="173" customWidth="1"/>
    <col min="11569" max="11569" width="12.85546875" style="173" bestFit="1" customWidth="1"/>
    <col min="11570" max="11783" width="11.42578125" style="173"/>
    <col min="11784" max="11784" width="130.7109375" style="173" customWidth="1"/>
    <col min="11785" max="11809" width="11.42578125" style="173"/>
    <col min="11810" max="11824" width="10.7109375" style="173" customWidth="1"/>
    <col min="11825" max="11825" width="12.85546875" style="173" bestFit="1" customWidth="1"/>
    <col min="11826" max="12039" width="11.42578125" style="173"/>
    <col min="12040" max="12040" width="130.7109375" style="173" customWidth="1"/>
    <col min="12041" max="12065" width="11.42578125" style="173"/>
    <col min="12066" max="12080" width="10.7109375" style="173" customWidth="1"/>
    <col min="12081" max="12081" width="12.85546875" style="173" bestFit="1" customWidth="1"/>
    <col min="12082" max="12295" width="11.42578125" style="173"/>
    <col min="12296" max="12296" width="130.7109375" style="173" customWidth="1"/>
    <col min="12297" max="12321" width="11.42578125" style="173"/>
    <col min="12322" max="12336" width="10.7109375" style="173" customWidth="1"/>
    <col min="12337" max="12337" width="12.85546875" style="173" bestFit="1" customWidth="1"/>
    <col min="12338" max="12551" width="11.42578125" style="173"/>
    <col min="12552" max="12552" width="130.7109375" style="173" customWidth="1"/>
    <col min="12553" max="12577" width="11.42578125" style="173"/>
    <col min="12578" max="12592" width="10.7109375" style="173" customWidth="1"/>
    <col min="12593" max="12593" width="12.85546875" style="173" bestFit="1" customWidth="1"/>
    <col min="12594" max="12807" width="11.42578125" style="173"/>
    <col min="12808" max="12808" width="130.7109375" style="173" customWidth="1"/>
    <col min="12809" max="12833" width="11.42578125" style="173"/>
    <col min="12834" max="12848" width="10.7109375" style="173" customWidth="1"/>
    <col min="12849" max="12849" width="12.85546875" style="173" bestFit="1" customWidth="1"/>
    <col min="12850" max="13063" width="11.42578125" style="173"/>
    <col min="13064" max="13064" width="130.7109375" style="173" customWidth="1"/>
    <col min="13065" max="13089" width="11.42578125" style="173"/>
    <col min="13090" max="13104" width="10.7109375" style="173" customWidth="1"/>
    <col min="13105" max="13105" width="12.85546875" style="173" bestFit="1" customWidth="1"/>
    <col min="13106" max="13319" width="11.42578125" style="173"/>
    <col min="13320" max="13320" width="130.7109375" style="173" customWidth="1"/>
    <col min="13321" max="13345" width="11.42578125" style="173"/>
    <col min="13346" max="13360" width="10.7109375" style="173" customWidth="1"/>
    <col min="13361" max="13361" width="12.85546875" style="173" bestFit="1" customWidth="1"/>
    <col min="13362" max="13575" width="11.42578125" style="173"/>
    <col min="13576" max="13576" width="130.7109375" style="173" customWidth="1"/>
    <col min="13577" max="13601" width="11.42578125" style="173"/>
    <col min="13602" max="13616" width="10.7109375" style="173" customWidth="1"/>
    <col min="13617" max="13617" width="12.85546875" style="173" bestFit="1" customWidth="1"/>
    <col min="13618" max="13831" width="11.42578125" style="173"/>
    <col min="13832" max="13832" width="130.7109375" style="173" customWidth="1"/>
    <col min="13833" max="13857" width="11.42578125" style="173"/>
    <col min="13858" max="13872" width="10.7109375" style="173" customWidth="1"/>
    <col min="13873" max="13873" width="12.85546875" style="173" bestFit="1" customWidth="1"/>
    <col min="13874" max="14087" width="11.42578125" style="173"/>
    <col min="14088" max="14088" width="130.7109375" style="173" customWidth="1"/>
    <col min="14089" max="14113" width="11.42578125" style="173"/>
    <col min="14114" max="14128" width="10.7109375" style="173" customWidth="1"/>
    <col min="14129" max="14129" width="12.85546875" style="173" bestFit="1" customWidth="1"/>
    <col min="14130" max="14343" width="11.42578125" style="173"/>
    <col min="14344" max="14344" width="130.7109375" style="173" customWidth="1"/>
    <col min="14345" max="14369" width="11.42578125" style="173"/>
    <col min="14370" max="14384" width="10.7109375" style="173" customWidth="1"/>
    <col min="14385" max="14385" width="12.85546875" style="173" bestFit="1" customWidth="1"/>
    <col min="14386" max="14599" width="11.42578125" style="173"/>
    <col min="14600" max="14600" width="130.7109375" style="173" customWidth="1"/>
    <col min="14601" max="14625" width="11.42578125" style="173"/>
    <col min="14626" max="14640" width="10.7109375" style="173" customWidth="1"/>
    <col min="14641" max="14641" width="12.85546875" style="173" bestFit="1" customWidth="1"/>
    <col min="14642" max="14855" width="11.42578125" style="173"/>
    <col min="14856" max="14856" width="130.7109375" style="173" customWidth="1"/>
    <col min="14857" max="14881" width="11.42578125" style="173"/>
    <col min="14882" max="14896" width="10.7109375" style="173" customWidth="1"/>
    <col min="14897" max="14897" width="12.85546875" style="173" bestFit="1" customWidth="1"/>
    <col min="14898" max="15111" width="11.42578125" style="173"/>
    <col min="15112" max="15112" width="130.7109375" style="173" customWidth="1"/>
    <col min="15113" max="15137" width="11.42578125" style="173"/>
    <col min="15138" max="15152" width="10.7109375" style="173" customWidth="1"/>
    <col min="15153" max="15153" width="12.85546875" style="173" bestFit="1" customWidth="1"/>
    <col min="15154" max="15367" width="11.42578125" style="173"/>
    <col min="15368" max="15368" width="130.7109375" style="173" customWidth="1"/>
    <col min="15369" max="15393" width="11.42578125" style="173"/>
    <col min="15394" max="15408" width="10.7109375" style="173" customWidth="1"/>
    <col min="15409" max="15409" width="12.85546875" style="173" bestFit="1" customWidth="1"/>
    <col min="15410" max="15623" width="11.42578125" style="173"/>
    <col min="15624" max="15624" width="130.7109375" style="173" customWidth="1"/>
    <col min="15625" max="15649" width="11.42578125" style="173"/>
    <col min="15650" max="15664" width="10.7109375" style="173" customWidth="1"/>
    <col min="15665" max="15665" width="12.85546875" style="173" bestFit="1" customWidth="1"/>
    <col min="15666" max="15879" width="11.42578125" style="173"/>
    <col min="15880" max="15880" width="130.7109375" style="173" customWidth="1"/>
    <col min="15881" max="15905" width="11.42578125" style="173"/>
    <col min="15906" max="15920" width="10.7109375" style="173" customWidth="1"/>
    <col min="15921" max="15921" width="12.85546875" style="173" bestFit="1" customWidth="1"/>
    <col min="15922" max="16135" width="11.42578125" style="173"/>
    <col min="16136" max="16136" width="130.7109375" style="173" customWidth="1"/>
    <col min="16137" max="16161" width="11.42578125" style="173"/>
    <col min="16162" max="16176" width="10.7109375" style="173" customWidth="1"/>
    <col min="16177" max="16177" width="12.85546875" style="173" bestFit="1" customWidth="1"/>
    <col min="16178" max="16384" width="11.42578125" style="173"/>
  </cols>
  <sheetData>
    <row r="1" spans="1:50" ht="12.75" customHeight="1">
      <c r="A1" s="171"/>
      <c r="B1" s="172"/>
      <c r="AA1" s="1309" t="s">
        <v>450</v>
      </c>
      <c r="AB1" s="1310"/>
      <c r="AC1" s="1310"/>
      <c r="AD1" s="1310"/>
      <c r="AE1" s="1310"/>
      <c r="AF1" s="1310"/>
      <c r="AG1" s="1310"/>
      <c r="AH1" s="1310"/>
      <c r="AI1" s="1310"/>
      <c r="AJ1" s="1310"/>
      <c r="AK1" s="1310"/>
      <c r="AL1" s="1310"/>
      <c r="AM1" s="1310"/>
      <c r="AN1" s="1310"/>
      <c r="AO1" s="1310"/>
      <c r="AP1" s="1310"/>
      <c r="AQ1" s="1310"/>
      <c r="AR1" s="1310"/>
      <c r="AS1" s="1310"/>
      <c r="AT1" s="1310"/>
      <c r="AU1" s="1310"/>
      <c r="AV1" s="1311"/>
    </row>
    <row r="2" spans="1:50" ht="12.75" customHeight="1">
      <c r="A2" s="171"/>
      <c r="AA2" s="632" t="s">
        <v>97</v>
      </c>
      <c r="AB2" s="632">
        <v>2007</v>
      </c>
      <c r="AC2" s="632">
        <v>2008</v>
      </c>
      <c r="AD2" s="632">
        <v>2009</v>
      </c>
      <c r="AE2" s="632">
        <v>2010</v>
      </c>
      <c r="AF2" s="632">
        <v>2011</v>
      </c>
      <c r="AG2" s="632">
        <v>2012</v>
      </c>
      <c r="AH2" s="632">
        <v>2013</v>
      </c>
      <c r="AI2" s="632">
        <v>2014</v>
      </c>
      <c r="AJ2" s="632">
        <v>2015</v>
      </c>
      <c r="AK2" s="632">
        <v>2016</v>
      </c>
      <c r="AL2" s="632">
        <v>2017</v>
      </c>
      <c r="AM2" s="632">
        <v>2018</v>
      </c>
      <c r="AN2" s="632">
        <v>2019</v>
      </c>
      <c r="AO2" s="632">
        <v>2020</v>
      </c>
      <c r="AP2" s="632">
        <v>2021</v>
      </c>
      <c r="AQ2" s="632">
        <v>2022</v>
      </c>
      <c r="AR2" s="632">
        <v>2023</v>
      </c>
      <c r="AS2" s="632">
        <v>2024</v>
      </c>
      <c r="AT2" s="632">
        <v>2025</v>
      </c>
      <c r="AU2" s="632">
        <v>2026</v>
      </c>
      <c r="AV2" s="624" t="s">
        <v>451</v>
      </c>
    </row>
    <row r="3" spans="1:50" ht="12.75" customHeight="1">
      <c r="A3" s="171"/>
      <c r="AA3" s="174" t="s">
        <v>305</v>
      </c>
      <c r="AB3" s="175">
        <v>7813.0550000000003</v>
      </c>
      <c r="AC3" s="175">
        <v>8573.2270000000008</v>
      </c>
      <c r="AD3" s="175">
        <v>4919</v>
      </c>
      <c r="AE3" s="175">
        <v>7566</v>
      </c>
      <c r="AF3" s="175">
        <v>6882.0219999999999</v>
      </c>
      <c r="AG3" s="175">
        <v>6175</v>
      </c>
      <c r="AH3" s="175">
        <v>10833.803943000001</v>
      </c>
      <c r="AI3" s="175">
        <v>11827.4381908</v>
      </c>
      <c r="AJ3" s="175">
        <v>10419</v>
      </c>
      <c r="AK3" s="175">
        <v>11586</v>
      </c>
      <c r="AL3" s="176">
        <v>13997</v>
      </c>
      <c r="AM3" s="175">
        <v>17038.254000000001</v>
      </c>
      <c r="AN3" s="175">
        <v>17038.253059999981</v>
      </c>
      <c r="AO3" s="175">
        <v>16902.685269999998</v>
      </c>
      <c r="AP3" s="175">
        <f>15366</f>
        <v>15366</v>
      </c>
      <c r="AQ3" s="175">
        <v>16559</v>
      </c>
      <c r="AR3" s="175">
        <v>17953.935620000033</v>
      </c>
      <c r="AS3" s="175">
        <v>16624.656419399998</v>
      </c>
      <c r="AT3" s="803">
        <v>18402</v>
      </c>
      <c r="AU3" s="659">
        <v>17103.737000000001</v>
      </c>
      <c r="AV3" s="268">
        <f>AT3/AS3-1</f>
        <v>0.10691009400506735</v>
      </c>
    </row>
    <row r="4" spans="1:50" ht="12.75" customHeight="1">
      <c r="A4" s="171"/>
      <c r="AA4" s="174" t="s">
        <v>294</v>
      </c>
      <c r="AB4" s="175">
        <v>6789.183</v>
      </c>
      <c r="AC4" s="175">
        <v>7810.7079999999996</v>
      </c>
      <c r="AD4" s="175">
        <v>7587</v>
      </c>
      <c r="AE4" s="175">
        <v>10204</v>
      </c>
      <c r="AF4" s="175">
        <v>7099.0339999999997</v>
      </c>
      <c r="AG4" s="175">
        <v>7357</v>
      </c>
      <c r="AH4" s="175">
        <v>10822.8373565</v>
      </c>
      <c r="AI4" s="175">
        <v>11799.4568595</v>
      </c>
      <c r="AJ4" s="175">
        <v>11201.404019299998</v>
      </c>
      <c r="AK4" s="175">
        <v>15077</v>
      </c>
      <c r="AL4" s="176">
        <v>13560</v>
      </c>
      <c r="AM4" s="175">
        <v>15620.699000000001</v>
      </c>
      <c r="AN4" s="175">
        <v>15630.69903999997</v>
      </c>
      <c r="AO4" s="175">
        <v>19102.369260000029</v>
      </c>
      <c r="AP4" s="175">
        <v>18705</v>
      </c>
      <c r="AQ4" s="175">
        <v>17725</v>
      </c>
      <c r="AR4" s="175">
        <v>18339.579879999998</v>
      </c>
      <c r="AS4" s="175">
        <v>18561.489447700002</v>
      </c>
      <c r="AT4" s="804">
        <v>21492</v>
      </c>
      <c r="AU4" s="659"/>
      <c r="AV4" s="268">
        <f t="shared" ref="AV4:AV14" si="0">AT4/AS4-1</f>
        <v>0.15788121748296047</v>
      </c>
      <c r="AW4" s="391">
        <f>AT4/AT3-1</f>
        <v>0.16791653081186819</v>
      </c>
    </row>
    <row r="5" spans="1:50" ht="12.75" customHeight="1">
      <c r="A5" s="171"/>
      <c r="AA5" s="174" t="s">
        <v>295</v>
      </c>
      <c r="AB5" s="175">
        <v>8260.3709999999992</v>
      </c>
      <c r="AC5" s="175">
        <v>5618.6139999999996</v>
      </c>
      <c r="AD5" s="175">
        <v>10369</v>
      </c>
      <c r="AE5" s="175">
        <v>12105</v>
      </c>
      <c r="AF5" s="175">
        <v>10767.686</v>
      </c>
      <c r="AG5" s="175">
        <v>11969</v>
      </c>
      <c r="AH5" s="175">
        <v>11842.6773576</v>
      </c>
      <c r="AI5" s="175">
        <v>9904.9652471999998</v>
      </c>
      <c r="AJ5" s="175">
        <v>12661.428743800001</v>
      </c>
      <c r="AK5" s="175">
        <v>14812</v>
      </c>
      <c r="AL5" s="176">
        <v>14114</v>
      </c>
      <c r="AM5" s="175">
        <v>16783.098000000002</v>
      </c>
      <c r="AN5" s="175">
        <v>16783.097070000007</v>
      </c>
      <c r="AO5" s="175">
        <v>18851.512119999985</v>
      </c>
      <c r="AP5" s="175">
        <v>25173</v>
      </c>
      <c r="AQ5" s="175">
        <v>21853</v>
      </c>
      <c r="AR5" s="175">
        <v>18593.578379999977</v>
      </c>
      <c r="AS5" s="175">
        <v>18686.090316100002</v>
      </c>
      <c r="AT5" s="804">
        <v>20114</v>
      </c>
      <c r="AU5" s="659"/>
      <c r="AV5" s="268">
        <f t="shared" si="0"/>
        <v>7.6415647133510012E-2</v>
      </c>
      <c r="AW5" s="391">
        <f>AT5/AT4-1</f>
        <v>-6.4116880699795264E-2</v>
      </c>
    </row>
    <row r="6" spans="1:50" ht="12.75" customHeight="1">
      <c r="A6" s="171"/>
      <c r="AA6" s="174" t="s">
        <v>296</v>
      </c>
      <c r="AB6" s="175">
        <v>9542.7150000000001</v>
      </c>
      <c r="AC6" s="175">
        <v>5162.4870000000001</v>
      </c>
      <c r="AD6" s="175">
        <v>10453</v>
      </c>
      <c r="AE6" s="175">
        <v>9069</v>
      </c>
      <c r="AF6" s="175">
        <v>10374.799999999999</v>
      </c>
      <c r="AG6" s="175">
        <v>11652</v>
      </c>
      <c r="AH6" s="175">
        <v>13600.035601799998</v>
      </c>
      <c r="AI6" s="175">
        <v>12723.190921900001</v>
      </c>
      <c r="AJ6" s="175">
        <v>10520.2460495</v>
      </c>
      <c r="AK6" s="175">
        <v>13534</v>
      </c>
      <c r="AL6" s="176">
        <v>13652</v>
      </c>
      <c r="AM6" s="175">
        <v>18202.732</v>
      </c>
      <c r="AN6" s="175">
        <v>18202.731709999989</v>
      </c>
      <c r="AO6" s="175">
        <v>10279.398349999994</v>
      </c>
      <c r="AP6" s="175">
        <v>25127</v>
      </c>
      <c r="AQ6" s="175">
        <v>21935</v>
      </c>
      <c r="AR6" s="175">
        <v>17932.874489999969</v>
      </c>
      <c r="AS6" s="175">
        <v>21210.4441047</v>
      </c>
      <c r="AT6" s="804">
        <v>19665</v>
      </c>
      <c r="AU6" s="659"/>
      <c r="AV6" s="268">
        <f>AT6/AS6-1</f>
        <v>-7.2862411417285999E-2</v>
      </c>
      <c r="AW6" s="391">
        <f>AT6/AT5-1</f>
        <v>-2.2322760266481056E-2</v>
      </c>
    </row>
    <row r="7" spans="1:50" ht="12.75" customHeight="1">
      <c r="A7" s="171"/>
      <c r="B7" s="177"/>
      <c r="C7" s="177"/>
      <c r="AA7" s="174" t="s">
        <v>297</v>
      </c>
      <c r="AB7" s="175">
        <v>9132.0220000000008</v>
      </c>
      <c r="AC7" s="175">
        <v>5104.0249999999996</v>
      </c>
      <c r="AD7" s="175">
        <v>7852</v>
      </c>
      <c r="AE7" s="175">
        <v>9336</v>
      </c>
      <c r="AF7" s="175">
        <v>8666</v>
      </c>
      <c r="AG7" s="175">
        <v>11184</v>
      </c>
      <c r="AH7" s="175">
        <v>9957.8859644000004</v>
      </c>
      <c r="AI7" s="175">
        <v>11881.790016200001</v>
      </c>
      <c r="AJ7" s="175">
        <v>10593.658369799999</v>
      </c>
      <c r="AK7" s="175">
        <v>12829</v>
      </c>
      <c r="AL7" s="176">
        <v>18785</v>
      </c>
      <c r="AM7" s="175">
        <v>21865.918000000001</v>
      </c>
      <c r="AN7" s="175">
        <v>21865.617459999961</v>
      </c>
      <c r="AO7" s="175">
        <v>11366.341680000005</v>
      </c>
      <c r="AP7" s="175">
        <v>20686</v>
      </c>
      <c r="AQ7" s="175">
        <v>24099</v>
      </c>
      <c r="AR7" s="175">
        <v>24472.26196999997</v>
      </c>
      <c r="AS7" s="175">
        <v>24844.996837800001</v>
      </c>
      <c r="AT7" s="804">
        <v>22588</v>
      </c>
      <c r="AU7" s="659"/>
      <c r="AV7" s="268">
        <f t="shared" si="0"/>
        <v>-9.0843112298816253E-2</v>
      </c>
    </row>
    <row r="8" spans="1:50" ht="12.75" customHeight="1">
      <c r="A8" s="171"/>
      <c r="AA8" s="174" t="s">
        <v>298</v>
      </c>
      <c r="AB8" s="175">
        <v>7702.665</v>
      </c>
      <c r="AC8" s="175">
        <v>6937.6710000000003</v>
      </c>
      <c r="AD8" s="175">
        <v>7154</v>
      </c>
      <c r="AE8" s="175">
        <v>9540</v>
      </c>
      <c r="AF8" s="175">
        <v>9371.7459999999992</v>
      </c>
      <c r="AG8" s="175">
        <v>8991</v>
      </c>
      <c r="AH8" s="175">
        <v>9401.4415570000001</v>
      </c>
      <c r="AI8" s="175">
        <v>10594.337519799999</v>
      </c>
      <c r="AJ8" s="175">
        <v>13663.9105306</v>
      </c>
      <c r="AK8" s="175">
        <v>13167</v>
      </c>
      <c r="AL8" s="176">
        <v>18856</v>
      </c>
      <c r="AM8" s="175">
        <v>18689.446</v>
      </c>
      <c r="AN8" s="175">
        <v>18626.445400000019</v>
      </c>
      <c r="AO8" s="175">
        <v>13277.493540000007</v>
      </c>
      <c r="AP8" s="175">
        <v>21879</v>
      </c>
      <c r="AQ8" s="175">
        <v>18461</v>
      </c>
      <c r="AR8" s="175">
        <v>21262.444659999954</v>
      </c>
      <c r="AS8" s="175">
        <v>20096.758961</v>
      </c>
      <c r="AT8" s="804">
        <v>21193</v>
      </c>
      <c r="AU8" s="659"/>
      <c r="AV8" s="268">
        <f>AT8/AS8-1</f>
        <v>5.4548150830060704E-2</v>
      </c>
    </row>
    <row r="9" spans="1:50" ht="12.75" customHeight="1">
      <c r="A9" s="171"/>
      <c r="AA9" s="174" t="s">
        <v>299</v>
      </c>
      <c r="AB9" s="175">
        <v>9156</v>
      </c>
      <c r="AC9" s="175">
        <v>9474</v>
      </c>
      <c r="AD9" s="175">
        <v>11944</v>
      </c>
      <c r="AE9" s="175">
        <v>11187</v>
      </c>
      <c r="AF9" s="175">
        <v>9735.4509999999991</v>
      </c>
      <c r="AG9" s="175">
        <v>9533</v>
      </c>
      <c r="AH9" s="175">
        <v>12976.223095600002</v>
      </c>
      <c r="AI9" s="175">
        <v>12186.029874800002</v>
      </c>
      <c r="AJ9" s="175">
        <v>13147.165606</v>
      </c>
      <c r="AK9" s="175">
        <v>15540</v>
      </c>
      <c r="AL9" s="175">
        <v>16251</v>
      </c>
      <c r="AM9" s="175">
        <v>22707.93</v>
      </c>
      <c r="AN9" s="175">
        <v>22710.619780000161</v>
      </c>
      <c r="AO9" s="175">
        <v>16495.696410000073</v>
      </c>
      <c r="AP9" s="175">
        <v>27642</v>
      </c>
      <c r="AQ9" s="175">
        <v>15121</v>
      </c>
      <c r="AR9" s="175">
        <v>25296.806530000038</v>
      </c>
      <c r="AS9" s="175">
        <v>22310.8923173</v>
      </c>
      <c r="AT9" s="804">
        <v>20652</v>
      </c>
      <c r="AU9" s="659"/>
      <c r="AV9" s="268">
        <f t="shared" si="0"/>
        <v>-7.4353472452273195E-2</v>
      </c>
      <c r="AX9" s="582"/>
    </row>
    <row r="10" spans="1:50" ht="12.75" customHeight="1">
      <c r="A10" s="171"/>
      <c r="AA10" s="174" t="s">
        <v>300</v>
      </c>
      <c r="AB10" s="175">
        <v>9294</v>
      </c>
      <c r="AC10" s="175">
        <v>8981</v>
      </c>
      <c r="AD10" s="175">
        <v>15024</v>
      </c>
      <c r="AE10" s="175">
        <v>13674</v>
      </c>
      <c r="AF10" s="175">
        <v>15748</v>
      </c>
      <c r="AG10" s="175">
        <v>14079</v>
      </c>
      <c r="AH10" s="175">
        <v>17543.964275600003</v>
      </c>
      <c r="AI10" s="175">
        <v>14648.1613917</v>
      </c>
      <c r="AJ10" s="175">
        <v>15404.980777000001</v>
      </c>
      <c r="AK10" s="175">
        <v>20559</v>
      </c>
      <c r="AL10" s="175">
        <v>20133</v>
      </c>
      <c r="AM10" s="175">
        <v>22994.502</v>
      </c>
      <c r="AN10" s="175">
        <v>22995.455359999982</v>
      </c>
      <c r="AO10" s="175">
        <v>22095.701589999975</v>
      </c>
      <c r="AP10" s="175">
        <v>31100</v>
      </c>
      <c r="AQ10" s="175">
        <v>23496</v>
      </c>
      <c r="AR10" s="175">
        <v>28807.978709999996</v>
      </c>
      <c r="AS10" s="175">
        <v>24275.795032800001</v>
      </c>
      <c r="AT10" s="804">
        <v>23698</v>
      </c>
      <c r="AU10" s="659"/>
      <c r="AV10" s="268">
        <f t="shared" si="0"/>
        <v>-2.3801281565416055E-2</v>
      </c>
      <c r="AW10" s="391">
        <f>AS10/AS9-1</f>
        <v>8.8069212452628109E-2</v>
      </c>
      <c r="AX10" s="582"/>
    </row>
    <row r="11" spans="1:50" ht="12.75" customHeight="1">
      <c r="A11" s="171"/>
      <c r="AA11" s="174" t="s">
        <v>301</v>
      </c>
      <c r="AB11" s="175">
        <v>8794</v>
      </c>
      <c r="AC11" s="175">
        <v>9066</v>
      </c>
      <c r="AD11" s="175">
        <v>9629</v>
      </c>
      <c r="AE11" s="175">
        <v>14000</v>
      </c>
      <c r="AF11" s="175">
        <v>11463</v>
      </c>
      <c r="AG11" s="175">
        <v>11199</v>
      </c>
      <c r="AH11" s="175">
        <v>12009.3748903</v>
      </c>
      <c r="AI11" s="175">
        <v>14192.143203300002</v>
      </c>
      <c r="AJ11" s="175">
        <v>14996.623182799998</v>
      </c>
      <c r="AK11" s="175">
        <v>17059</v>
      </c>
      <c r="AL11" s="175">
        <v>15402</v>
      </c>
      <c r="AM11" s="175">
        <v>16885.34</v>
      </c>
      <c r="AN11" s="175">
        <v>16878.873479999998</v>
      </c>
      <c r="AO11" s="175">
        <v>24074.756819999915</v>
      </c>
      <c r="AP11" s="175">
        <v>27879</v>
      </c>
      <c r="AQ11" s="175">
        <v>20778</v>
      </c>
      <c r="AR11" s="541">
        <v>14128.608450000031</v>
      </c>
      <c r="AS11" s="321">
        <v>19289.075348599999</v>
      </c>
      <c r="AT11" s="804">
        <v>21374</v>
      </c>
      <c r="AU11" s="659"/>
      <c r="AV11" s="268">
        <f t="shared" si="0"/>
        <v>0.10808836679417722</v>
      </c>
      <c r="AW11" s="391">
        <f>AS11/AS10-1</f>
        <v>-0.2054194178795069</v>
      </c>
      <c r="AX11" s="582">
        <f>(AT11/AT10)-1</f>
        <v>-9.8067347455481513E-2</v>
      </c>
    </row>
    <row r="12" spans="1:50" ht="12.75" customHeight="1">
      <c r="A12" s="171"/>
      <c r="AA12" s="174" t="s">
        <v>302</v>
      </c>
      <c r="AB12" s="175">
        <v>8499</v>
      </c>
      <c r="AC12" s="175">
        <v>7078</v>
      </c>
      <c r="AD12" s="175">
        <v>9748</v>
      </c>
      <c r="AE12" s="175">
        <v>8197</v>
      </c>
      <c r="AF12" s="175">
        <v>11783</v>
      </c>
      <c r="AG12" s="175">
        <v>13586</v>
      </c>
      <c r="AH12" s="175">
        <v>11851.469735500001</v>
      </c>
      <c r="AI12" s="175">
        <v>12700.183332500001</v>
      </c>
      <c r="AJ12" s="175">
        <v>12291.550528900001</v>
      </c>
      <c r="AK12" s="175">
        <v>11366</v>
      </c>
      <c r="AL12" s="175">
        <v>14749</v>
      </c>
      <c r="AM12" s="175">
        <v>18326.138999999999</v>
      </c>
      <c r="AN12" s="175">
        <v>18350.376839999935</v>
      </c>
      <c r="AO12" s="175">
        <v>24782.271060000072</v>
      </c>
      <c r="AP12" s="175">
        <v>26617</v>
      </c>
      <c r="AQ12" s="175">
        <v>16306</v>
      </c>
      <c r="AR12" s="175">
        <v>15455.072560000035</v>
      </c>
      <c r="AS12" s="175">
        <v>19518.881974700002</v>
      </c>
      <c r="AT12" s="804">
        <v>19191</v>
      </c>
      <c r="AU12" s="659"/>
      <c r="AV12" s="268">
        <f t="shared" si="0"/>
        <v>-1.6798194441925318E-2</v>
      </c>
      <c r="AW12" s="391">
        <f t="shared" ref="AW12:AW13" si="1">AS12/AS11-1</f>
        <v>1.1913822821822295E-2</v>
      </c>
    </row>
    <row r="13" spans="1:50" ht="12.75" customHeight="1">
      <c r="A13" s="171"/>
      <c r="AA13" s="174" t="s">
        <v>303</v>
      </c>
      <c r="AB13" s="175">
        <v>9846</v>
      </c>
      <c r="AC13" s="175">
        <v>6875</v>
      </c>
      <c r="AD13" s="175">
        <v>10106</v>
      </c>
      <c r="AE13" s="175">
        <v>12150</v>
      </c>
      <c r="AF13" s="175">
        <v>13207</v>
      </c>
      <c r="AG13" s="175">
        <v>14084</v>
      </c>
      <c r="AH13" s="175">
        <v>12209.409476900002</v>
      </c>
      <c r="AI13" s="175">
        <v>11340.896225999999</v>
      </c>
      <c r="AJ13" s="175">
        <v>12241</v>
      </c>
      <c r="AK13" s="175">
        <v>18674</v>
      </c>
      <c r="AL13" s="175">
        <v>19568</v>
      </c>
      <c r="AM13" s="175">
        <v>19655.516</v>
      </c>
      <c r="AN13" s="175">
        <v>19694.449030000069</v>
      </c>
      <c r="AO13" s="175">
        <v>24731.180359999988</v>
      </c>
      <c r="AP13" s="175">
        <v>23974</v>
      </c>
      <c r="AQ13" s="175">
        <v>22839</v>
      </c>
      <c r="AR13" s="175">
        <v>27368.898929999974</v>
      </c>
      <c r="AS13" s="175">
        <v>20592.858719999967</v>
      </c>
      <c r="AT13" s="804">
        <v>22902</v>
      </c>
      <c r="AU13" s="659"/>
      <c r="AV13" s="268">
        <f t="shared" si="0"/>
        <v>0.11213310941415688</v>
      </c>
      <c r="AW13" s="391">
        <f t="shared" si="1"/>
        <v>5.50224519361322E-2</v>
      </c>
    </row>
    <row r="14" spans="1:50" ht="12.75" customHeight="1">
      <c r="A14" s="171"/>
      <c r="AA14" s="174" t="s">
        <v>304</v>
      </c>
      <c r="AB14" s="175">
        <v>12196</v>
      </c>
      <c r="AC14" s="175">
        <v>9255</v>
      </c>
      <c r="AD14" s="175">
        <v>13068</v>
      </c>
      <c r="AE14" s="175">
        <v>16168</v>
      </c>
      <c r="AF14" s="175">
        <v>10418</v>
      </c>
      <c r="AG14" s="175">
        <v>10538</v>
      </c>
      <c r="AH14" s="175">
        <v>16875.9278423</v>
      </c>
      <c r="AI14" s="175">
        <v>13820.320849899999</v>
      </c>
      <c r="AJ14" s="175">
        <v>13998</v>
      </c>
      <c r="AK14" s="175">
        <v>20790</v>
      </c>
      <c r="AL14" s="175">
        <v>19776</v>
      </c>
      <c r="AM14" s="175">
        <v>18507.073</v>
      </c>
      <c r="AN14" s="175">
        <v>18531.066050000027</v>
      </c>
      <c r="AO14" s="175">
        <v>22934</v>
      </c>
      <c r="AP14" s="175">
        <v>24324</v>
      </c>
      <c r="AQ14" s="175">
        <v>23912</v>
      </c>
      <c r="AR14" s="175">
        <v>21471.909590000061</v>
      </c>
      <c r="AS14" s="175">
        <v>26659.539379999973</v>
      </c>
      <c r="AT14" s="801">
        <v>26222.877</v>
      </c>
      <c r="AU14" s="802"/>
      <c r="AV14" s="268">
        <f t="shared" si="0"/>
        <v>-1.6379216976552757E-2</v>
      </c>
      <c r="AW14" s="391">
        <f>AS14/AS13-1</f>
        <v>0.29460118881445019</v>
      </c>
    </row>
    <row r="15" spans="1:50" ht="12.75" customHeight="1">
      <c r="A15" s="171"/>
      <c r="AA15" s="632" t="s">
        <v>98</v>
      </c>
      <c r="AB15" s="633">
        <f t="shared" ref="AB15:AI15" si="2">SUM(AB3:AB14)</f>
        <v>107025.011</v>
      </c>
      <c r="AC15" s="633">
        <f t="shared" si="2"/>
        <v>89935.732000000004</v>
      </c>
      <c r="AD15" s="633">
        <f t="shared" si="2"/>
        <v>117853</v>
      </c>
      <c r="AE15" s="633">
        <f t="shared" si="2"/>
        <v>133196</v>
      </c>
      <c r="AF15" s="633">
        <f t="shared" si="2"/>
        <v>125515.739</v>
      </c>
      <c r="AG15" s="633">
        <f t="shared" si="2"/>
        <v>130347</v>
      </c>
      <c r="AH15" s="633">
        <f t="shared" si="2"/>
        <v>149925.05109649998</v>
      </c>
      <c r="AI15" s="633">
        <f t="shared" si="2"/>
        <v>147618.91363360002</v>
      </c>
      <c r="AJ15" s="633">
        <v>151184.52931739998</v>
      </c>
      <c r="AK15" s="633">
        <f t="shared" ref="AK15:AR15" si="3">SUM(AK3:AK14)</f>
        <v>184993</v>
      </c>
      <c r="AL15" s="633">
        <f t="shared" si="3"/>
        <v>198843</v>
      </c>
      <c r="AM15" s="633">
        <f t="shared" si="3"/>
        <v>227276.64700000003</v>
      </c>
      <c r="AN15" s="633">
        <f t="shared" si="3"/>
        <v>227307.6842800001</v>
      </c>
      <c r="AO15" s="633">
        <f t="shared" si="3"/>
        <v>224893.40646000009</v>
      </c>
      <c r="AP15" s="633">
        <f t="shared" si="3"/>
        <v>288472</v>
      </c>
      <c r="AQ15" s="633">
        <f>SUM(AQ3:AQ14)</f>
        <v>243084</v>
      </c>
      <c r="AR15" s="633">
        <f t="shared" si="3"/>
        <v>251083.94977000001</v>
      </c>
      <c r="AS15" s="633">
        <f>SUM(AS3:AS14)</f>
        <v>252671.47886009992</v>
      </c>
      <c r="AT15" s="633">
        <f>SUM(AT3:AT14)</f>
        <v>257493.87700000001</v>
      </c>
      <c r="AU15" s="633">
        <f>SUM(AU3:AU14)</f>
        <v>17103.737000000001</v>
      </c>
      <c r="AV15" s="633">
        <f t="shared" ref="AV15" si="4">AS15/AR15-1</f>
        <v>6.322702393180224E-3</v>
      </c>
    </row>
    <row r="16" spans="1:50" ht="12.75" customHeight="1">
      <c r="A16" s="171"/>
      <c r="AB16" s="173"/>
      <c r="AC16" s="173"/>
      <c r="AD16" s="173"/>
      <c r="AE16" s="173"/>
      <c r="AF16" s="173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</row>
    <row r="17" spans="1:43" ht="12.75" customHeight="1">
      <c r="A17" s="171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</row>
    <row r="18" spans="1:43" ht="12.75" customHeight="1">
      <c r="A18" s="171"/>
      <c r="AF18" s="315"/>
      <c r="AG18" s="180"/>
    </row>
    <row r="19" spans="1:43" ht="12.75" customHeight="1">
      <c r="A19" s="171"/>
      <c r="AI19" s="180"/>
      <c r="AJ19" s="180"/>
      <c r="AK19" s="180"/>
      <c r="AL19" s="180"/>
      <c r="AM19" s="180"/>
      <c r="AN19" s="180"/>
      <c r="AO19" s="180"/>
      <c r="AP19" s="180"/>
      <c r="AQ19" s="180"/>
    </row>
    <row r="20" spans="1:43" ht="12.75" customHeight="1">
      <c r="A20" s="171"/>
      <c r="AG20" s="180"/>
      <c r="AH20" s="180"/>
      <c r="AI20" s="180"/>
      <c r="AK20" s="180"/>
      <c r="AL20" s="180"/>
      <c r="AM20" s="180"/>
      <c r="AN20" s="180"/>
      <c r="AO20" s="180"/>
      <c r="AP20" s="180"/>
      <c r="AQ20" s="180"/>
    </row>
    <row r="21" spans="1:43" ht="12.75" customHeight="1">
      <c r="A21" s="171"/>
    </row>
    <row r="22" spans="1:43" ht="12.75" customHeight="1">
      <c r="A22" s="171"/>
    </row>
    <row r="23" spans="1:43" ht="12.75" customHeight="1">
      <c r="A23" s="171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</row>
    <row r="24" spans="1:43" ht="12.75" customHeight="1">
      <c r="A24" s="171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</row>
    <row r="25" spans="1:43" ht="12.75" customHeight="1">
      <c r="A25" s="171"/>
    </row>
    <row r="26" spans="1:43" ht="12.75" customHeight="1">
      <c r="A26" s="171"/>
      <c r="C26" s="181"/>
      <c r="D26" s="182"/>
      <c r="E26" s="182"/>
      <c r="F26" s="183"/>
    </row>
    <row r="38" spans="2:4">
      <c r="D38" s="666"/>
    </row>
    <row r="45" spans="2:4">
      <c r="B45" s="173" t="s">
        <v>496</v>
      </c>
    </row>
    <row r="46" spans="2:4">
      <c r="B46" s="173" t="s">
        <v>497</v>
      </c>
    </row>
    <row r="49" spans="1:1">
      <c r="A49" s="173" t="s">
        <v>4</v>
      </c>
    </row>
  </sheetData>
  <mergeCells count="1">
    <mergeCell ref="AA1:AV1"/>
  </mergeCells>
  <printOptions horizontalCentered="1" verticalCentered="1"/>
  <pageMargins left="0.25" right="0.25" top="0.75" bottom="0.75" header="0.3" footer="0.3"/>
  <pageSetup scale="79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P59"/>
  <sheetViews>
    <sheetView view="pageBreakPreview" zoomScaleNormal="100" zoomScaleSheetLayoutView="100" workbookViewId="0">
      <selection activeCell="H25" sqref="H25"/>
    </sheetView>
  </sheetViews>
  <sheetFormatPr baseColWidth="10" defaultColWidth="11.42578125" defaultRowHeight="12.75"/>
  <cols>
    <col min="1" max="1" width="16" style="173" customWidth="1"/>
    <col min="2" max="24" width="11.42578125" style="173" customWidth="1"/>
    <col min="25" max="238" width="11.42578125" style="173"/>
    <col min="239" max="239" width="130.7109375" style="173" customWidth="1"/>
    <col min="240" max="264" width="11.42578125" style="173"/>
    <col min="265" max="279" width="10.7109375" style="173" customWidth="1"/>
    <col min="280" max="280" width="12.85546875" style="173" bestFit="1" customWidth="1"/>
    <col min="281" max="494" width="11.42578125" style="173"/>
    <col min="495" max="495" width="130.7109375" style="173" customWidth="1"/>
    <col min="496" max="520" width="11.42578125" style="173"/>
    <col min="521" max="535" width="10.7109375" style="173" customWidth="1"/>
    <col min="536" max="536" width="12.85546875" style="173" bestFit="1" customWidth="1"/>
    <col min="537" max="750" width="11.42578125" style="173"/>
    <col min="751" max="751" width="130.7109375" style="173" customWidth="1"/>
    <col min="752" max="776" width="11.42578125" style="173"/>
    <col min="777" max="791" width="10.7109375" style="173" customWidth="1"/>
    <col min="792" max="792" width="12.85546875" style="173" bestFit="1" customWidth="1"/>
    <col min="793" max="1006" width="11.42578125" style="173"/>
    <col min="1007" max="1007" width="130.7109375" style="173" customWidth="1"/>
    <col min="1008" max="1032" width="11.42578125" style="173"/>
    <col min="1033" max="1047" width="10.7109375" style="173" customWidth="1"/>
    <col min="1048" max="1048" width="12.85546875" style="173" bestFit="1" customWidth="1"/>
    <col min="1049" max="1262" width="11.42578125" style="173"/>
    <col min="1263" max="1263" width="130.7109375" style="173" customWidth="1"/>
    <col min="1264" max="1288" width="11.42578125" style="173"/>
    <col min="1289" max="1303" width="10.7109375" style="173" customWidth="1"/>
    <col min="1304" max="1304" width="12.85546875" style="173" bestFit="1" customWidth="1"/>
    <col min="1305" max="1518" width="11.42578125" style="173"/>
    <col min="1519" max="1519" width="130.7109375" style="173" customWidth="1"/>
    <col min="1520" max="1544" width="11.42578125" style="173"/>
    <col min="1545" max="1559" width="10.7109375" style="173" customWidth="1"/>
    <col min="1560" max="1560" width="12.85546875" style="173" bestFit="1" customWidth="1"/>
    <col min="1561" max="1774" width="11.42578125" style="173"/>
    <col min="1775" max="1775" width="130.7109375" style="173" customWidth="1"/>
    <col min="1776" max="1800" width="11.42578125" style="173"/>
    <col min="1801" max="1815" width="10.7109375" style="173" customWidth="1"/>
    <col min="1816" max="1816" width="12.85546875" style="173" bestFit="1" customWidth="1"/>
    <col min="1817" max="2030" width="11.42578125" style="173"/>
    <col min="2031" max="2031" width="130.7109375" style="173" customWidth="1"/>
    <col min="2032" max="2056" width="11.42578125" style="173"/>
    <col min="2057" max="2071" width="10.7109375" style="173" customWidth="1"/>
    <col min="2072" max="2072" width="12.85546875" style="173" bestFit="1" customWidth="1"/>
    <col min="2073" max="2286" width="11.42578125" style="173"/>
    <col min="2287" max="2287" width="130.7109375" style="173" customWidth="1"/>
    <col min="2288" max="2312" width="11.42578125" style="173"/>
    <col min="2313" max="2327" width="10.7109375" style="173" customWidth="1"/>
    <col min="2328" max="2328" width="12.85546875" style="173" bestFit="1" customWidth="1"/>
    <col min="2329" max="2542" width="11.42578125" style="173"/>
    <col min="2543" max="2543" width="130.7109375" style="173" customWidth="1"/>
    <col min="2544" max="2568" width="11.42578125" style="173"/>
    <col min="2569" max="2583" width="10.7109375" style="173" customWidth="1"/>
    <col min="2584" max="2584" width="12.85546875" style="173" bestFit="1" customWidth="1"/>
    <col min="2585" max="2798" width="11.42578125" style="173"/>
    <col min="2799" max="2799" width="130.7109375" style="173" customWidth="1"/>
    <col min="2800" max="2824" width="11.42578125" style="173"/>
    <col min="2825" max="2839" width="10.7109375" style="173" customWidth="1"/>
    <col min="2840" max="2840" width="12.85546875" style="173" bestFit="1" customWidth="1"/>
    <col min="2841" max="3054" width="11.42578125" style="173"/>
    <col min="3055" max="3055" width="130.7109375" style="173" customWidth="1"/>
    <col min="3056" max="3080" width="11.42578125" style="173"/>
    <col min="3081" max="3095" width="10.7109375" style="173" customWidth="1"/>
    <col min="3096" max="3096" width="12.85546875" style="173" bestFit="1" customWidth="1"/>
    <col min="3097" max="3310" width="11.42578125" style="173"/>
    <col min="3311" max="3311" width="130.7109375" style="173" customWidth="1"/>
    <col min="3312" max="3336" width="11.42578125" style="173"/>
    <col min="3337" max="3351" width="10.7109375" style="173" customWidth="1"/>
    <col min="3352" max="3352" width="12.85546875" style="173" bestFit="1" customWidth="1"/>
    <col min="3353" max="3566" width="11.42578125" style="173"/>
    <col min="3567" max="3567" width="130.7109375" style="173" customWidth="1"/>
    <col min="3568" max="3592" width="11.42578125" style="173"/>
    <col min="3593" max="3607" width="10.7109375" style="173" customWidth="1"/>
    <col min="3608" max="3608" width="12.85546875" style="173" bestFit="1" customWidth="1"/>
    <col min="3609" max="3822" width="11.42578125" style="173"/>
    <col min="3823" max="3823" width="130.7109375" style="173" customWidth="1"/>
    <col min="3824" max="3848" width="11.42578125" style="173"/>
    <col min="3849" max="3863" width="10.7109375" style="173" customWidth="1"/>
    <col min="3864" max="3864" width="12.85546875" style="173" bestFit="1" customWidth="1"/>
    <col min="3865" max="4078" width="11.42578125" style="173"/>
    <col min="4079" max="4079" width="130.7109375" style="173" customWidth="1"/>
    <col min="4080" max="4104" width="11.42578125" style="173"/>
    <col min="4105" max="4119" width="10.7109375" style="173" customWidth="1"/>
    <col min="4120" max="4120" width="12.85546875" style="173" bestFit="1" customWidth="1"/>
    <col min="4121" max="4334" width="11.42578125" style="173"/>
    <col min="4335" max="4335" width="130.7109375" style="173" customWidth="1"/>
    <col min="4336" max="4360" width="11.42578125" style="173"/>
    <col min="4361" max="4375" width="10.7109375" style="173" customWidth="1"/>
    <col min="4376" max="4376" width="12.85546875" style="173" bestFit="1" customWidth="1"/>
    <col min="4377" max="4590" width="11.42578125" style="173"/>
    <col min="4591" max="4591" width="130.7109375" style="173" customWidth="1"/>
    <col min="4592" max="4616" width="11.42578125" style="173"/>
    <col min="4617" max="4631" width="10.7109375" style="173" customWidth="1"/>
    <col min="4632" max="4632" width="12.85546875" style="173" bestFit="1" customWidth="1"/>
    <col min="4633" max="4846" width="11.42578125" style="173"/>
    <col min="4847" max="4847" width="130.7109375" style="173" customWidth="1"/>
    <col min="4848" max="4872" width="11.42578125" style="173"/>
    <col min="4873" max="4887" width="10.7109375" style="173" customWidth="1"/>
    <col min="4888" max="4888" width="12.85546875" style="173" bestFit="1" customWidth="1"/>
    <col min="4889" max="5102" width="11.42578125" style="173"/>
    <col min="5103" max="5103" width="130.7109375" style="173" customWidth="1"/>
    <col min="5104" max="5128" width="11.42578125" style="173"/>
    <col min="5129" max="5143" width="10.7109375" style="173" customWidth="1"/>
    <col min="5144" max="5144" width="12.85546875" style="173" bestFit="1" customWidth="1"/>
    <col min="5145" max="5358" width="11.42578125" style="173"/>
    <col min="5359" max="5359" width="130.7109375" style="173" customWidth="1"/>
    <col min="5360" max="5384" width="11.42578125" style="173"/>
    <col min="5385" max="5399" width="10.7109375" style="173" customWidth="1"/>
    <col min="5400" max="5400" width="12.85546875" style="173" bestFit="1" customWidth="1"/>
    <col min="5401" max="5614" width="11.42578125" style="173"/>
    <col min="5615" max="5615" width="130.7109375" style="173" customWidth="1"/>
    <col min="5616" max="5640" width="11.42578125" style="173"/>
    <col min="5641" max="5655" width="10.7109375" style="173" customWidth="1"/>
    <col min="5656" max="5656" width="12.85546875" style="173" bestFit="1" customWidth="1"/>
    <col min="5657" max="5870" width="11.42578125" style="173"/>
    <col min="5871" max="5871" width="130.7109375" style="173" customWidth="1"/>
    <col min="5872" max="5896" width="11.42578125" style="173"/>
    <col min="5897" max="5911" width="10.7109375" style="173" customWidth="1"/>
    <col min="5912" max="5912" width="12.85546875" style="173" bestFit="1" customWidth="1"/>
    <col min="5913" max="6126" width="11.42578125" style="173"/>
    <col min="6127" max="6127" width="130.7109375" style="173" customWidth="1"/>
    <col min="6128" max="6152" width="11.42578125" style="173"/>
    <col min="6153" max="6167" width="10.7109375" style="173" customWidth="1"/>
    <col min="6168" max="6168" width="12.85546875" style="173" bestFit="1" customWidth="1"/>
    <col min="6169" max="6382" width="11.42578125" style="173"/>
    <col min="6383" max="6383" width="130.7109375" style="173" customWidth="1"/>
    <col min="6384" max="6408" width="11.42578125" style="173"/>
    <col min="6409" max="6423" width="10.7109375" style="173" customWidth="1"/>
    <col min="6424" max="6424" width="12.85546875" style="173" bestFit="1" customWidth="1"/>
    <col min="6425" max="6638" width="11.42578125" style="173"/>
    <col min="6639" max="6639" width="130.7109375" style="173" customWidth="1"/>
    <col min="6640" max="6664" width="11.42578125" style="173"/>
    <col min="6665" max="6679" width="10.7109375" style="173" customWidth="1"/>
    <col min="6680" max="6680" width="12.85546875" style="173" bestFit="1" customWidth="1"/>
    <col min="6681" max="6894" width="11.42578125" style="173"/>
    <col min="6895" max="6895" width="130.7109375" style="173" customWidth="1"/>
    <col min="6896" max="6920" width="11.42578125" style="173"/>
    <col min="6921" max="6935" width="10.7109375" style="173" customWidth="1"/>
    <col min="6936" max="6936" width="12.85546875" style="173" bestFit="1" customWidth="1"/>
    <col min="6937" max="7150" width="11.42578125" style="173"/>
    <col min="7151" max="7151" width="130.7109375" style="173" customWidth="1"/>
    <col min="7152" max="7176" width="11.42578125" style="173"/>
    <col min="7177" max="7191" width="10.7109375" style="173" customWidth="1"/>
    <col min="7192" max="7192" width="12.85546875" style="173" bestFit="1" customWidth="1"/>
    <col min="7193" max="7406" width="11.42578125" style="173"/>
    <col min="7407" max="7407" width="130.7109375" style="173" customWidth="1"/>
    <col min="7408" max="7432" width="11.42578125" style="173"/>
    <col min="7433" max="7447" width="10.7109375" style="173" customWidth="1"/>
    <col min="7448" max="7448" width="12.85546875" style="173" bestFit="1" customWidth="1"/>
    <col min="7449" max="7662" width="11.42578125" style="173"/>
    <col min="7663" max="7663" width="130.7109375" style="173" customWidth="1"/>
    <col min="7664" max="7688" width="11.42578125" style="173"/>
    <col min="7689" max="7703" width="10.7109375" style="173" customWidth="1"/>
    <col min="7704" max="7704" width="12.85546875" style="173" bestFit="1" customWidth="1"/>
    <col min="7705" max="7918" width="11.42578125" style="173"/>
    <col min="7919" max="7919" width="130.7109375" style="173" customWidth="1"/>
    <col min="7920" max="7944" width="11.42578125" style="173"/>
    <col min="7945" max="7959" width="10.7109375" style="173" customWidth="1"/>
    <col min="7960" max="7960" width="12.85546875" style="173" bestFit="1" customWidth="1"/>
    <col min="7961" max="8174" width="11.42578125" style="173"/>
    <col min="8175" max="8175" width="130.7109375" style="173" customWidth="1"/>
    <col min="8176" max="8200" width="11.42578125" style="173"/>
    <col min="8201" max="8215" width="10.7109375" style="173" customWidth="1"/>
    <col min="8216" max="8216" width="12.85546875" style="173" bestFit="1" customWidth="1"/>
    <col min="8217" max="8430" width="11.42578125" style="173"/>
    <col min="8431" max="8431" width="130.7109375" style="173" customWidth="1"/>
    <col min="8432" max="8456" width="11.42578125" style="173"/>
    <col min="8457" max="8471" width="10.7109375" style="173" customWidth="1"/>
    <col min="8472" max="8472" width="12.85546875" style="173" bestFit="1" customWidth="1"/>
    <col min="8473" max="8686" width="11.42578125" style="173"/>
    <col min="8687" max="8687" width="130.7109375" style="173" customWidth="1"/>
    <col min="8688" max="8712" width="11.42578125" style="173"/>
    <col min="8713" max="8727" width="10.7109375" style="173" customWidth="1"/>
    <col min="8728" max="8728" width="12.85546875" style="173" bestFit="1" customWidth="1"/>
    <col min="8729" max="8942" width="11.42578125" style="173"/>
    <col min="8943" max="8943" width="130.7109375" style="173" customWidth="1"/>
    <col min="8944" max="8968" width="11.42578125" style="173"/>
    <col min="8969" max="8983" width="10.7109375" style="173" customWidth="1"/>
    <col min="8984" max="8984" width="12.85546875" style="173" bestFit="1" customWidth="1"/>
    <col min="8985" max="9198" width="11.42578125" style="173"/>
    <col min="9199" max="9199" width="130.7109375" style="173" customWidth="1"/>
    <col min="9200" max="9224" width="11.42578125" style="173"/>
    <col min="9225" max="9239" width="10.7109375" style="173" customWidth="1"/>
    <col min="9240" max="9240" width="12.85546875" style="173" bestFit="1" customWidth="1"/>
    <col min="9241" max="9454" width="11.42578125" style="173"/>
    <col min="9455" max="9455" width="130.7109375" style="173" customWidth="1"/>
    <col min="9456" max="9480" width="11.42578125" style="173"/>
    <col min="9481" max="9495" width="10.7109375" style="173" customWidth="1"/>
    <col min="9496" max="9496" width="12.85546875" style="173" bestFit="1" customWidth="1"/>
    <col min="9497" max="9710" width="11.42578125" style="173"/>
    <col min="9711" max="9711" width="130.7109375" style="173" customWidth="1"/>
    <col min="9712" max="9736" width="11.42578125" style="173"/>
    <col min="9737" max="9751" width="10.7109375" style="173" customWidth="1"/>
    <col min="9752" max="9752" width="12.85546875" style="173" bestFit="1" customWidth="1"/>
    <col min="9753" max="9966" width="11.42578125" style="173"/>
    <col min="9967" max="9967" width="130.7109375" style="173" customWidth="1"/>
    <col min="9968" max="9992" width="11.42578125" style="173"/>
    <col min="9993" max="10007" width="10.7109375" style="173" customWidth="1"/>
    <col min="10008" max="10008" width="12.85546875" style="173" bestFit="1" customWidth="1"/>
    <col min="10009" max="10222" width="11.42578125" style="173"/>
    <col min="10223" max="10223" width="130.7109375" style="173" customWidth="1"/>
    <col min="10224" max="10248" width="11.42578125" style="173"/>
    <col min="10249" max="10263" width="10.7109375" style="173" customWidth="1"/>
    <col min="10264" max="10264" width="12.85546875" style="173" bestFit="1" customWidth="1"/>
    <col min="10265" max="10478" width="11.42578125" style="173"/>
    <col min="10479" max="10479" width="130.7109375" style="173" customWidth="1"/>
    <col min="10480" max="10504" width="11.42578125" style="173"/>
    <col min="10505" max="10519" width="10.7109375" style="173" customWidth="1"/>
    <col min="10520" max="10520" width="12.85546875" style="173" bestFit="1" customWidth="1"/>
    <col min="10521" max="10734" width="11.42578125" style="173"/>
    <col min="10735" max="10735" width="130.7109375" style="173" customWidth="1"/>
    <col min="10736" max="10760" width="11.42578125" style="173"/>
    <col min="10761" max="10775" width="10.7109375" style="173" customWidth="1"/>
    <col min="10776" max="10776" width="12.85546875" style="173" bestFit="1" customWidth="1"/>
    <col min="10777" max="10990" width="11.42578125" style="173"/>
    <col min="10991" max="10991" width="130.7109375" style="173" customWidth="1"/>
    <col min="10992" max="11016" width="11.42578125" style="173"/>
    <col min="11017" max="11031" width="10.7109375" style="173" customWidth="1"/>
    <col min="11032" max="11032" width="12.85546875" style="173" bestFit="1" customWidth="1"/>
    <col min="11033" max="11246" width="11.42578125" style="173"/>
    <col min="11247" max="11247" width="130.7109375" style="173" customWidth="1"/>
    <col min="11248" max="11272" width="11.42578125" style="173"/>
    <col min="11273" max="11287" width="10.7109375" style="173" customWidth="1"/>
    <col min="11288" max="11288" width="12.85546875" style="173" bestFit="1" customWidth="1"/>
    <col min="11289" max="11502" width="11.42578125" style="173"/>
    <col min="11503" max="11503" width="130.7109375" style="173" customWidth="1"/>
    <col min="11504" max="11528" width="11.42578125" style="173"/>
    <col min="11529" max="11543" width="10.7109375" style="173" customWidth="1"/>
    <col min="11544" max="11544" width="12.85546875" style="173" bestFit="1" customWidth="1"/>
    <col min="11545" max="11758" width="11.42578125" style="173"/>
    <col min="11759" max="11759" width="130.7109375" style="173" customWidth="1"/>
    <col min="11760" max="11784" width="11.42578125" style="173"/>
    <col min="11785" max="11799" width="10.7109375" style="173" customWidth="1"/>
    <col min="11800" max="11800" width="12.85546875" style="173" bestFit="1" customWidth="1"/>
    <col min="11801" max="12014" width="11.42578125" style="173"/>
    <col min="12015" max="12015" width="130.7109375" style="173" customWidth="1"/>
    <col min="12016" max="12040" width="11.42578125" style="173"/>
    <col min="12041" max="12055" width="10.7109375" style="173" customWidth="1"/>
    <col min="12056" max="12056" width="12.85546875" style="173" bestFit="1" customWidth="1"/>
    <col min="12057" max="12270" width="11.42578125" style="173"/>
    <col min="12271" max="12271" width="130.7109375" style="173" customWidth="1"/>
    <col min="12272" max="12296" width="11.42578125" style="173"/>
    <col min="12297" max="12311" width="10.7109375" style="173" customWidth="1"/>
    <col min="12312" max="12312" width="12.85546875" style="173" bestFit="1" customWidth="1"/>
    <col min="12313" max="12526" width="11.42578125" style="173"/>
    <col min="12527" max="12527" width="130.7109375" style="173" customWidth="1"/>
    <col min="12528" max="12552" width="11.42578125" style="173"/>
    <col min="12553" max="12567" width="10.7109375" style="173" customWidth="1"/>
    <col min="12568" max="12568" width="12.85546875" style="173" bestFit="1" customWidth="1"/>
    <col min="12569" max="12782" width="11.42578125" style="173"/>
    <col min="12783" max="12783" width="130.7109375" style="173" customWidth="1"/>
    <col min="12784" max="12808" width="11.42578125" style="173"/>
    <col min="12809" max="12823" width="10.7109375" style="173" customWidth="1"/>
    <col min="12824" max="12824" width="12.85546875" style="173" bestFit="1" customWidth="1"/>
    <col min="12825" max="13038" width="11.42578125" style="173"/>
    <col min="13039" max="13039" width="130.7109375" style="173" customWidth="1"/>
    <col min="13040" max="13064" width="11.42578125" style="173"/>
    <col min="13065" max="13079" width="10.7109375" style="173" customWidth="1"/>
    <col min="13080" max="13080" width="12.85546875" style="173" bestFit="1" customWidth="1"/>
    <col min="13081" max="13294" width="11.42578125" style="173"/>
    <col min="13295" max="13295" width="130.7109375" style="173" customWidth="1"/>
    <col min="13296" max="13320" width="11.42578125" style="173"/>
    <col min="13321" max="13335" width="10.7109375" style="173" customWidth="1"/>
    <col min="13336" max="13336" width="12.85546875" style="173" bestFit="1" customWidth="1"/>
    <col min="13337" max="13550" width="11.42578125" style="173"/>
    <col min="13551" max="13551" width="130.7109375" style="173" customWidth="1"/>
    <col min="13552" max="13576" width="11.42578125" style="173"/>
    <col min="13577" max="13591" width="10.7109375" style="173" customWidth="1"/>
    <col min="13592" max="13592" width="12.85546875" style="173" bestFit="1" customWidth="1"/>
    <col min="13593" max="13806" width="11.42578125" style="173"/>
    <col min="13807" max="13807" width="130.7109375" style="173" customWidth="1"/>
    <col min="13808" max="13832" width="11.42578125" style="173"/>
    <col min="13833" max="13847" width="10.7109375" style="173" customWidth="1"/>
    <col min="13848" max="13848" width="12.85546875" style="173" bestFit="1" customWidth="1"/>
    <col min="13849" max="14062" width="11.42578125" style="173"/>
    <col min="14063" max="14063" width="130.7109375" style="173" customWidth="1"/>
    <col min="14064" max="14088" width="11.42578125" style="173"/>
    <col min="14089" max="14103" width="10.7109375" style="173" customWidth="1"/>
    <col min="14104" max="14104" width="12.85546875" style="173" bestFit="1" customWidth="1"/>
    <col min="14105" max="14318" width="11.42578125" style="173"/>
    <col min="14319" max="14319" width="130.7109375" style="173" customWidth="1"/>
    <col min="14320" max="14344" width="11.42578125" style="173"/>
    <col min="14345" max="14359" width="10.7109375" style="173" customWidth="1"/>
    <col min="14360" max="14360" width="12.85546875" style="173" bestFit="1" customWidth="1"/>
    <col min="14361" max="14574" width="11.42578125" style="173"/>
    <col min="14575" max="14575" width="130.7109375" style="173" customWidth="1"/>
    <col min="14576" max="14600" width="11.42578125" style="173"/>
    <col min="14601" max="14615" width="10.7109375" style="173" customWidth="1"/>
    <col min="14616" max="14616" width="12.85546875" style="173" bestFit="1" customWidth="1"/>
    <col min="14617" max="14830" width="11.42578125" style="173"/>
    <col min="14831" max="14831" width="130.7109375" style="173" customWidth="1"/>
    <col min="14832" max="14856" width="11.42578125" style="173"/>
    <col min="14857" max="14871" width="10.7109375" style="173" customWidth="1"/>
    <col min="14872" max="14872" width="12.85546875" style="173" bestFit="1" customWidth="1"/>
    <col min="14873" max="15086" width="11.42578125" style="173"/>
    <col min="15087" max="15087" width="130.7109375" style="173" customWidth="1"/>
    <col min="15088" max="15112" width="11.42578125" style="173"/>
    <col min="15113" max="15127" width="10.7109375" style="173" customWidth="1"/>
    <col min="15128" max="15128" width="12.85546875" style="173" bestFit="1" customWidth="1"/>
    <col min="15129" max="15342" width="11.42578125" style="173"/>
    <col min="15343" max="15343" width="130.7109375" style="173" customWidth="1"/>
    <col min="15344" max="15368" width="11.42578125" style="173"/>
    <col min="15369" max="15383" width="10.7109375" style="173" customWidth="1"/>
    <col min="15384" max="15384" width="12.85546875" style="173" bestFit="1" customWidth="1"/>
    <col min="15385" max="15598" width="11.42578125" style="173"/>
    <col min="15599" max="15599" width="130.7109375" style="173" customWidth="1"/>
    <col min="15600" max="15624" width="11.42578125" style="173"/>
    <col min="15625" max="15639" width="10.7109375" style="173" customWidth="1"/>
    <col min="15640" max="15640" width="12.85546875" style="173" bestFit="1" customWidth="1"/>
    <col min="15641" max="15854" width="11.42578125" style="173"/>
    <col min="15855" max="15855" width="130.7109375" style="173" customWidth="1"/>
    <col min="15856" max="15880" width="11.42578125" style="173"/>
    <col min="15881" max="15895" width="10.7109375" style="173" customWidth="1"/>
    <col min="15896" max="15896" width="12.85546875" style="173" bestFit="1" customWidth="1"/>
    <col min="15897" max="16110" width="11.42578125" style="173"/>
    <col min="16111" max="16111" width="130.7109375" style="173" customWidth="1"/>
    <col min="16112" max="16136" width="11.42578125" style="173"/>
    <col min="16137" max="16151" width="10.7109375" style="173" customWidth="1"/>
    <col min="16152" max="16152" width="12.85546875" style="173" bestFit="1" customWidth="1"/>
    <col min="16153" max="16384" width="11.42578125" style="173"/>
  </cols>
  <sheetData>
    <row r="1" spans="1:16" ht="12.75" customHeight="1" thickBot="1">
      <c r="A1" s="1315" t="s">
        <v>452</v>
      </c>
      <c r="B1" s="1316"/>
      <c r="C1" s="1316"/>
      <c r="D1" s="1316"/>
      <c r="E1" s="1316"/>
      <c r="F1" s="1316"/>
      <c r="G1" s="1316"/>
      <c r="H1" s="1316"/>
      <c r="I1" s="1316"/>
      <c r="J1" s="1316"/>
      <c r="K1" s="1317"/>
    </row>
    <row r="2" spans="1:16" ht="12.75" customHeight="1">
      <c r="A2" s="1318" t="s">
        <v>37</v>
      </c>
      <c r="B2" s="1319"/>
      <c r="C2" s="1319"/>
      <c r="D2" s="1319"/>
      <c r="E2" s="1319"/>
      <c r="F2" s="1319"/>
      <c r="G2" s="1320"/>
      <c r="H2" s="1320"/>
      <c r="I2" s="1320"/>
      <c r="J2" s="1320"/>
      <c r="K2" s="1321"/>
    </row>
    <row r="3" spans="1:16" ht="12.75" customHeight="1">
      <c r="A3" s="1322" t="s">
        <v>453</v>
      </c>
      <c r="B3" s="1312"/>
      <c r="C3" s="1312"/>
      <c r="D3" s="1312"/>
      <c r="E3" s="1312"/>
      <c r="F3" s="1312"/>
      <c r="G3" s="1313"/>
      <c r="H3" s="1313"/>
      <c r="I3" s="1313"/>
      <c r="J3" s="1313"/>
      <c r="K3" s="1314"/>
    </row>
    <row r="4" spans="1:16" ht="27" customHeight="1">
      <c r="A4" s="1322"/>
      <c r="B4" s="634">
        <v>2018</v>
      </c>
      <c r="C4" s="634">
        <v>2019</v>
      </c>
      <c r="D4" s="634">
        <v>2020</v>
      </c>
      <c r="E4" s="634">
        <v>2021</v>
      </c>
      <c r="F4" s="634">
        <v>2022</v>
      </c>
      <c r="G4" s="532">
        <v>2023</v>
      </c>
      <c r="H4" s="532">
        <v>2024</v>
      </c>
      <c r="I4" s="532">
        <v>2025</v>
      </c>
      <c r="J4" s="532">
        <v>2026</v>
      </c>
      <c r="K4" s="258" t="s">
        <v>454</v>
      </c>
    </row>
    <row r="5" spans="1:16" ht="12.75" customHeight="1">
      <c r="A5" s="200">
        <v>1</v>
      </c>
      <c r="B5" s="488">
        <v>2114.5300200000015</v>
      </c>
      <c r="C5" s="488">
        <v>1810.3859200000006</v>
      </c>
      <c r="D5" s="488">
        <v>1291.8043100000004</v>
      </c>
      <c r="E5" s="488">
        <v>47.751349999999995</v>
      </c>
      <c r="F5" s="488"/>
      <c r="G5" s="488">
        <v>3629.0947999999944</v>
      </c>
      <c r="H5" s="488">
        <v>3218.2553199999979</v>
      </c>
      <c r="I5" s="488">
        <v>1921.7609900000018</v>
      </c>
      <c r="J5" s="488">
        <v>952.30506000000037</v>
      </c>
      <c r="K5" s="189">
        <f>(J5/I57-1)*100</f>
        <v>-58.58438590936349</v>
      </c>
      <c r="N5" s="178"/>
      <c r="P5" s="178"/>
    </row>
    <row r="6" spans="1:16" ht="12.75" customHeight="1">
      <c r="A6" s="201">
        <v>2</v>
      </c>
      <c r="B6" s="488">
        <v>3213.8413500000001</v>
      </c>
      <c r="C6" s="488">
        <v>3602.2376800000052</v>
      </c>
      <c r="D6" s="488">
        <v>3389.3305399999995</v>
      </c>
      <c r="E6" s="488">
        <v>3502.4597499999959</v>
      </c>
      <c r="F6" s="488">
        <v>4093.3262900000009</v>
      </c>
      <c r="G6" s="488">
        <v>3232.4421100000004</v>
      </c>
      <c r="H6" s="488">
        <v>2195.3235399999994</v>
      </c>
      <c r="I6" s="488">
        <v>3784.9928499999987</v>
      </c>
      <c r="J6" s="488">
        <v>3651.6683100000032</v>
      </c>
      <c r="K6" s="189">
        <f>(J6/J5-1)*100</f>
        <v>283.45572898667598</v>
      </c>
      <c r="N6" s="178"/>
      <c r="P6" s="178"/>
    </row>
    <row r="7" spans="1:16" ht="12.75" customHeight="1">
      <c r="A7" s="201">
        <v>3</v>
      </c>
      <c r="B7" s="488">
        <v>3268.3669100000034</v>
      </c>
      <c r="C7" s="488">
        <v>3469.6774700000028</v>
      </c>
      <c r="D7" s="488">
        <v>3232.2430599999993</v>
      </c>
      <c r="E7" s="488">
        <v>2319.2980099999982</v>
      </c>
      <c r="F7" s="488">
        <v>3113.514660000003</v>
      </c>
      <c r="G7" s="488">
        <v>4407.3046699999995</v>
      </c>
      <c r="H7" s="488">
        <v>3745.3513999999959</v>
      </c>
      <c r="I7" s="488">
        <v>3896.6273100000021</v>
      </c>
      <c r="J7" s="488">
        <v>3308.0411700000004</v>
      </c>
      <c r="K7" s="189">
        <f t="shared" ref="K7:K11" si="0">(J7/J6-1)*100</f>
        <v>-9.4101410869927182</v>
      </c>
      <c r="N7" s="178"/>
      <c r="P7" s="178"/>
    </row>
    <row r="8" spans="1:16" ht="12.75" customHeight="1">
      <c r="A8" s="202">
        <v>4</v>
      </c>
      <c r="B8" s="488">
        <v>4550.051749999996</v>
      </c>
      <c r="C8" s="488">
        <v>3794.5410700000034</v>
      </c>
      <c r="D8" s="488">
        <v>3900.2219699999987</v>
      </c>
      <c r="E8" s="488">
        <v>4985.4529199999988</v>
      </c>
      <c r="F8" s="488">
        <v>3144.0604400000007</v>
      </c>
      <c r="G8" s="488">
        <v>4693.6011099999996</v>
      </c>
      <c r="H8" s="488">
        <v>4879.2543799999994</v>
      </c>
      <c r="I8" s="488">
        <v>4604.2469299999966</v>
      </c>
      <c r="J8" s="488">
        <v>4581.98333</v>
      </c>
      <c r="K8" s="189">
        <f t="shared" si="0"/>
        <v>38.51046871946879</v>
      </c>
      <c r="N8" s="178"/>
      <c r="P8" s="178"/>
    </row>
    <row r="9" spans="1:16" ht="12.75" customHeight="1">
      <c r="A9" s="202">
        <v>5</v>
      </c>
      <c r="B9" s="488">
        <v>4659.4237999999987</v>
      </c>
      <c r="C9" s="488">
        <v>5101.5314700000026</v>
      </c>
      <c r="D9" s="488">
        <v>5089.0853900000102</v>
      </c>
      <c r="E9" s="488">
        <v>4511.4748500000087</v>
      </c>
      <c r="F9" s="488">
        <v>5302.017219999997</v>
      </c>
      <c r="G9" s="489">
        <v>4931.8997700000018</v>
      </c>
      <c r="H9" s="489">
        <v>4814.2265599999992</v>
      </c>
      <c r="I9" s="489">
        <v>4216.2090199999975</v>
      </c>
      <c r="J9" s="489">
        <v>4252.3230599999988</v>
      </c>
      <c r="K9" s="189">
        <f t="shared" si="0"/>
        <v>-7.1947068825324862</v>
      </c>
      <c r="N9" s="178"/>
      <c r="P9" s="178"/>
    </row>
    <row r="10" spans="1:16" ht="12.75" customHeight="1">
      <c r="A10" s="201">
        <v>6</v>
      </c>
      <c r="B10" s="488">
        <v>3932.2729599999971</v>
      </c>
      <c r="C10" s="488">
        <v>3025.9525899999994</v>
      </c>
      <c r="D10" s="488">
        <v>4282.4561399999984</v>
      </c>
      <c r="E10" s="488">
        <v>4423.1927500000047</v>
      </c>
      <c r="F10" s="488">
        <v>4439.3691499999977</v>
      </c>
      <c r="G10" s="488">
        <v>4419.9035399999984</v>
      </c>
      <c r="H10" s="488">
        <v>4946.164639999989</v>
      </c>
      <c r="I10" s="488">
        <v>5870.2875399999957</v>
      </c>
      <c r="J10" s="488">
        <v>5744.5990799999954</v>
      </c>
      <c r="K10" s="189">
        <f t="shared" si="0"/>
        <v>35.093194918261858</v>
      </c>
      <c r="N10" s="178"/>
      <c r="P10" s="178"/>
    </row>
    <row r="11" spans="1:16" ht="12.75" customHeight="1">
      <c r="A11" s="201">
        <v>7</v>
      </c>
      <c r="B11" s="488">
        <v>3281.6741799999991</v>
      </c>
      <c r="C11" s="488">
        <v>4032.8104700000004</v>
      </c>
      <c r="D11" s="488">
        <v>5802.1663800000088</v>
      </c>
      <c r="E11" s="488">
        <v>4855.2629899999956</v>
      </c>
      <c r="F11" s="488">
        <v>4317.105440000003</v>
      </c>
      <c r="G11" s="488">
        <v>4316.8753899999938</v>
      </c>
      <c r="H11" s="488">
        <v>4554.6379300000035</v>
      </c>
      <c r="I11" s="488">
        <v>4778.6505300000081</v>
      </c>
      <c r="J11" s="488">
        <v>2974.9448199999988</v>
      </c>
      <c r="K11" s="189">
        <f t="shared" si="0"/>
        <v>-48.21318635869013</v>
      </c>
      <c r="N11" s="178"/>
      <c r="P11" s="178"/>
    </row>
    <row r="12" spans="1:16" ht="12.75" customHeight="1">
      <c r="A12" s="201">
        <v>8</v>
      </c>
      <c r="B12" s="488">
        <v>3816.5257400000014</v>
      </c>
      <c r="C12" s="488">
        <v>3626.3087900000023</v>
      </c>
      <c r="D12" s="488">
        <v>4088.8891399999989</v>
      </c>
      <c r="E12" s="488">
        <v>4417.5463499999978</v>
      </c>
      <c r="F12" s="488">
        <v>4693.5661200000004</v>
      </c>
      <c r="G12" s="488">
        <v>4794.6781399999945</v>
      </c>
      <c r="H12" s="488">
        <v>3806.0078100000001</v>
      </c>
      <c r="I12" s="488">
        <v>5402.5083299999942</v>
      </c>
      <c r="J12" s="488"/>
      <c r="K12" s="189"/>
      <c r="N12" s="178"/>
      <c r="P12" s="178"/>
    </row>
    <row r="13" spans="1:16" ht="12.75" customHeight="1">
      <c r="A13" s="202">
        <v>9</v>
      </c>
      <c r="B13" s="488">
        <v>3820.6981999999962</v>
      </c>
      <c r="C13" s="488">
        <v>4981.1761599999973</v>
      </c>
      <c r="D13" s="488">
        <v>4928.8575999999957</v>
      </c>
      <c r="E13" s="488">
        <v>5008.9603500000039</v>
      </c>
      <c r="F13" s="488">
        <v>3431.6659499999987</v>
      </c>
      <c r="G13" s="488">
        <v>4318.9330600000094</v>
      </c>
      <c r="H13" s="488">
        <v>4188.2971999999963</v>
      </c>
      <c r="I13" s="488">
        <v>5442.574960000009</v>
      </c>
      <c r="J13" s="488"/>
      <c r="K13" s="189"/>
      <c r="N13" s="178"/>
      <c r="P13" s="178"/>
    </row>
    <row r="14" spans="1:16" ht="12.75" customHeight="1">
      <c r="A14" s="202">
        <v>10</v>
      </c>
      <c r="B14" s="488">
        <v>4333.2536100000016</v>
      </c>
      <c r="C14" s="488">
        <v>2823.7222100000008</v>
      </c>
      <c r="D14" s="488">
        <v>4890.1576900000045</v>
      </c>
      <c r="E14" s="488">
        <v>4026.8458099999984</v>
      </c>
      <c r="F14" s="488">
        <v>5902.2268500000055</v>
      </c>
      <c r="G14" s="488">
        <v>4542.7358399999976</v>
      </c>
      <c r="H14" s="488">
        <v>4152.992400000001</v>
      </c>
      <c r="I14" s="488">
        <v>4187.0861099999993</v>
      </c>
      <c r="J14" s="488"/>
      <c r="K14" s="189"/>
      <c r="N14" s="178"/>
      <c r="P14" s="178"/>
    </row>
    <row r="15" spans="1:16" ht="12.75" customHeight="1">
      <c r="A15" s="201">
        <v>11</v>
      </c>
      <c r="B15" s="488">
        <v>4070.677450000002</v>
      </c>
      <c r="C15" s="488">
        <v>5063.6063400000012</v>
      </c>
      <c r="D15" s="488">
        <v>4871.8577699999951</v>
      </c>
      <c r="E15" s="488">
        <v>5681.0133599999999</v>
      </c>
      <c r="F15" s="488">
        <v>4470.5172600000033</v>
      </c>
      <c r="G15" s="488">
        <v>3868.1363799999958</v>
      </c>
      <c r="H15" s="488">
        <v>4071.7400599999978</v>
      </c>
      <c r="I15" s="488">
        <v>5651.3245399999887</v>
      </c>
      <c r="J15" s="488"/>
      <c r="K15" s="189"/>
      <c r="N15" s="178"/>
      <c r="P15" s="178"/>
    </row>
    <row r="16" spans="1:16" ht="12.75" customHeight="1">
      <c r="A16" s="201">
        <v>12</v>
      </c>
      <c r="B16" s="488">
        <v>4232.6337199999989</v>
      </c>
      <c r="C16" s="488">
        <v>4116.3462499999996</v>
      </c>
      <c r="D16" s="488">
        <v>3761.9773499999988</v>
      </c>
      <c r="E16" s="488">
        <v>5489.2945800000034</v>
      </c>
      <c r="F16" s="488">
        <v>6088.8653299999987</v>
      </c>
      <c r="G16" s="488">
        <v>3939.9191700000019</v>
      </c>
      <c r="H16" s="488">
        <v>4701.9511299999958</v>
      </c>
      <c r="I16" s="488">
        <v>4763.563379999996</v>
      </c>
      <c r="J16" s="488"/>
      <c r="K16" s="189"/>
      <c r="N16" s="178"/>
      <c r="P16" s="178"/>
    </row>
    <row r="17" spans="1:16" ht="12.75" customHeight="1">
      <c r="A17" s="201">
        <v>13</v>
      </c>
      <c r="B17" s="488">
        <v>4638.8127399999994</v>
      </c>
      <c r="C17" s="488">
        <v>4003.7527500000006</v>
      </c>
      <c r="D17" s="488">
        <v>4032.5621499999975</v>
      </c>
      <c r="E17" s="488">
        <v>6150.4736600000006</v>
      </c>
      <c r="F17" s="488">
        <v>4696.4366600000021</v>
      </c>
      <c r="G17" s="488">
        <v>3839.3141800000039</v>
      </c>
      <c r="H17" s="488">
        <v>4598.0339900000072</v>
      </c>
      <c r="I17" s="488">
        <v>4688.1949700000032</v>
      </c>
      <c r="J17" s="488"/>
      <c r="K17" s="189"/>
      <c r="N17" s="178"/>
      <c r="P17" s="178"/>
    </row>
    <row r="18" spans="1:16" ht="12.75" customHeight="1">
      <c r="A18" s="202">
        <v>14</v>
      </c>
      <c r="B18" s="488">
        <v>3532.0798700000018</v>
      </c>
      <c r="C18" s="488">
        <v>4280.8940999999977</v>
      </c>
      <c r="D18" s="488">
        <v>3440.8299299999985</v>
      </c>
      <c r="E18" s="488">
        <v>5042.4380400000018</v>
      </c>
      <c r="F18" s="488">
        <v>3198.1560599999966</v>
      </c>
      <c r="G18" s="488">
        <v>3695.7420899999952</v>
      </c>
      <c r="H18" s="488">
        <v>4984.9453899999935</v>
      </c>
      <c r="I18" s="488">
        <v>3719.6080500000057</v>
      </c>
      <c r="J18" s="488"/>
      <c r="K18" s="189"/>
      <c r="N18" s="178"/>
      <c r="P18" s="178"/>
    </row>
    <row r="19" spans="1:16" ht="12.75" customHeight="1">
      <c r="A19" s="202">
        <v>15</v>
      </c>
      <c r="B19" s="488">
        <v>4935.0123199999998</v>
      </c>
      <c r="C19" s="488">
        <v>3920.0115100000044</v>
      </c>
      <c r="D19" s="488">
        <v>2225.0748300000009</v>
      </c>
      <c r="E19" s="488">
        <v>5384.1948100000045</v>
      </c>
      <c r="F19" s="488">
        <v>4987.8043699999926</v>
      </c>
      <c r="G19" s="488">
        <v>3862.6430399999967</v>
      </c>
      <c r="H19" s="488">
        <v>5109.0022800000088</v>
      </c>
      <c r="I19" s="488">
        <v>5820.6170100000008</v>
      </c>
      <c r="J19" s="488"/>
      <c r="K19" s="189"/>
      <c r="N19" s="178"/>
      <c r="P19" s="178"/>
    </row>
    <row r="20" spans="1:16" ht="12.75" customHeight="1">
      <c r="A20" s="201">
        <v>16</v>
      </c>
      <c r="B20" s="488">
        <v>4348.3894500000024</v>
      </c>
      <c r="C20" s="488">
        <v>3899.8693299999991</v>
      </c>
      <c r="D20" s="488">
        <v>2088.5435400000001</v>
      </c>
      <c r="E20" s="488">
        <v>6618.6210000000028</v>
      </c>
      <c r="F20" s="488">
        <v>4816.8981599999997</v>
      </c>
      <c r="G20" s="488">
        <v>4398.7961499999919</v>
      </c>
      <c r="H20" s="488">
        <v>5247.0163299999958</v>
      </c>
      <c r="I20" s="488">
        <v>4279.6157500000045</v>
      </c>
      <c r="J20" s="488"/>
      <c r="K20" s="189"/>
      <c r="N20" s="178"/>
      <c r="P20" s="178"/>
    </row>
    <row r="21" spans="1:16" ht="12.75" customHeight="1">
      <c r="A21" s="201">
        <v>17</v>
      </c>
      <c r="B21" s="488">
        <v>5659.0521899999958</v>
      </c>
      <c r="C21" s="488">
        <v>4430.250170000003</v>
      </c>
      <c r="D21" s="488">
        <v>2090.3556399999993</v>
      </c>
      <c r="E21" s="488">
        <v>5646.6214499999951</v>
      </c>
      <c r="F21" s="488">
        <v>4847.9063799999994</v>
      </c>
      <c r="G21" s="488">
        <v>5927.9489299999977</v>
      </c>
      <c r="H21" s="488">
        <v>4205.6093599999986</v>
      </c>
      <c r="I21" s="488">
        <v>4136.7310599999983</v>
      </c>
      <c r="J21" s="488"/>
      <c r="K21" s="189"/>
      <c r="N21" s="178"/>
      <c r="P21" s="178"/>
    </row>
    <row r="22" spans="1:16" ht="12.75" customHeight="1">
      <c r="A22" s="201">
        <v>18</v>
      </c>
      <c r="B22" s="488">
        <v>4286.0229000000027</v>
      </c>
      <c r="C22" s="488">
        <v>3698.2565900000027</v>
      </c>
      <c r="D22" s="488">
        <v>1729.5515700000017</v>
      </c>
      <c r="E22" s="488">
        <v>6260.7219599999917</v>
      </c>
      <c r="F22" s="488">
        <v>6455.7413299999971</v>
      </c>
      <c r="G22" s="488">
        <v>3466.0572500000017</v>
      </c>
      <c r="H22" s="488">
        <v>3465.2835800000039</v>
      </c>
      <c r="I22" s="488">
        <v>3233.3551899999966</v>
      </c>
      <c r="J22" s="488"/>
      <c r="K22" s="189"/>
      <c r="N22" s="178"/>
      <c r="P22" s="178"/>
    </row>
    <row r="23" spans="1:16" ht="12.75" customHeight="1">
      <c r="A23" s="202">
        <v>19</v>
      </c>
      <c r="B23" s="488">
        <v>4783.0013799999997</v>
      </c>
      <c r="C23" s="488">
        <v>5474.12709</v>
      </c>
      <c r="D23" s="488">
        <v>2587.8106799999987</v>
      </c>
      <c r="E23" s="488">
        <v>4831.3644200000008</v>
      </c>
      <c r="F23" s="488">
        <v>5220.6474400000052</v>
      </c>
      <c r="G23" s="488">
        <v>5860.0192899999893</v>
      </c>
      <c r="H23" s="488">
        <v>6259.5453399999997</v>
      </c>
      <c r="I23" s="488">
        <v>5775.4802200000031</v>
      </c>
      <c r="J23" s="488"/>
      <c r="K23" s="189"/>
      <c r="N23" s="178"/>
    </row>
    <row r="24" spans="1:16" ht="12.75" customHeight="1">
      <c r="A24" s="202">
        <v>20</v>
      </c>
      <c r="B24" s="488">
        <v>3707.7685899999997</v>
      </c>
      <c r="C24" s="488">
        <v>4404.1789499999986</v>
      </c>
      <c r="D24" s="488">
        <v>3142.5716499999999</v>
      </c>
      <c r="E24" s="488">
        <v>5393.557030000009</v>
      </c>
      <c r="F24" s="488">
        <v>5709.6928300000018</v>
      </c>
      <c r="G24" s="488">
        <v>4856.6152800000073</v>
      </c>
      <c r="H24" s="488">
        <v>5006.6086200000009</v>
      </c>
      <c r="I24" s="488">
        <v>5763.2905899999987</v>
      </c>
      <c r="J24" s="488"/>
      <c r="K24" s="189"/>
      <c r="N24" s="178"/>
    </row>
    <row r="25" spans="1:16" ht="12.75" customHeight="1">
      <c r="A25" s="201">
        <v>21</v>
      </c>
      <c r="B25" s="488">
        <v>4111.2781500000001</v>
      </c>
      <c r="C25" s="488">
        <v>3793.4856599999998</v>
      </c>
      <c r="D25" s="488">
        <v>1961.5691799999984</v>
      </c>
      <c r="E25" s="488">
        <v>3483.3424599999985</v>
      </c>
      <c r="F25" s="488">
        <v>6288.3231599999981</v>
      </c>
      <c r="G25" s="488">
        <v>6288.5533100000102</v>
      </c>
      <c r="H25" s="488">
        <v>4966.2966299999953</v>
      </c>
      <c r="I25" s="488">
        <v>4168.2920200000035</v>
      </c>
      <c r="J25" s="488"/>
      <c r="K25" s="189"/>
      <c r="N25" s="178"/>
    </row>
    <row r="26" spans="1:16" ht="12.75" customHeight="1">
      <c r="A26" s="201">
        <v>22</v>
      </c>
      <c r="B26" s="488">
        <v>2205.4498199999994</v>
      </c>
      <c r="C26" s="488">
        <v>6167.2757699999975</v>
      </c>
      <c r="D26" s="488">
        <v>3674.3901700000001</v>
      </c>
      <c r="E26" s="488">
        <v>5963.0255400000096</v>
      </c>
      <c r="F26" s="488">
        <v>4464.0129099999949</v>
      </c>
      <c r="G26" s="488">
        <v>5584.0696800000023</v>
      </c>
      <c r="H26" s="488">
        <v>6859.5512400000071</v>
      </c>
      <c r="I26" s="488">
        <v>6178.3179599999858</v>
      </c>
      <c r="J26" s="488"/>
      <c r="K26" s="189"/>
    </row>
    <row r="27" spans="1:16" ht="12.75" customHeight="1">
      <c r="A27" s="201">
        <v>23</v>
      </c>
      <c r="B27" s="488">
        <v>3093.8943899999977</v>
      </c>
      <c r="C27" s="488">
        <v>4620.1114200000011</v>
      </c>
      <c r="D27" s="488">
        <v>3307.145620000003</v>
      </c>
      <c r="E27" s="488">
        <v>4947.1232500000015</v>
      </c>
      <c r="F27" s="488">
        <v>5242.0964799999992</v>
      </c>
      <c r="G27" s="488">
        <v>4886.6940900000081</v>
      </c>
      <c r="H27" s="488">
        <v>5498.2447899999952</v>
      </c>
      <c r="I27" s="488">
        <v>5159.2538600000116</v>
      </c>
      <c r="J27" s="488"/>
      <c r="K27" s="189"/>
    </row>
    <row r="28" spans="1:16" ht="12.75" customHeight="1">
      <c r="A28" s="202">
        <v>24</v>
      </c>
      <c r="B28" s="488">
        <v>3544.7206099999989</v>
      </c>
      <c r="C28" s="488">
        <v>5122.0702099999999</v>
      </c>
      <c r="D28" s="488">
        <v>3037.1921499999985</v>
      </c>
      <c r="E28" s="488">
        <v>5740.2405499999986</v>
      </c>
      <c r="F28" s="488">
        <v>2828.2116799999985</v>
      </c>
      <c r="G28" s="488">
        <v>5338.1633800000018</v>
      </c>
      <c r="H28" s="488">
        <v>3627.1376899999982</v>
      </c>
      <c r="I28" s="488">
        <v>5045.6507399999919</v>
      </c>
      <c r="J28" s="488"/>
      <c r="K28" s="189"/>
    </row>
    <row r="29" spans="1:16" ht="12.75" customHeight="1">
      <c r="A29" s="202">
        <v>25</v>
      </c>
      <c r="B29" s="488">
        <v>4304.9270900000001</v>
      </c>
      <c r="C29" s="488">
        <v>4377.0394000000042</v>
      </c>
      <c r="D29" s="488">
        <v>2967.4392000000025</v>
      </c>
      <c r="E29" s="488">
        <v>5522.6260200000079</v>
      </c>
      <c r="F29" s="488">
        <v>5810.8055199999972</v>
      </c>
      <c r="G29" s="488">
        <v>4410.9680300000064</v>
      </c>
      <c r="H29" s="488">
        <v>5110.3104399999966</v>
      </c>
      <c r="I29" s="488">
        <v>3626.887880000008</v>
      </c>
      <c r="J29" s="488"/>
      <c r="K29" s="189"/>
    </row>
    <row r="30" spans="1:16" ht="12.75" customHeight="1">
      <c r="A30" s="201">
        <v>26</v>
      </c>
      <c r="B30" s="488">
        <v>4701.5206800000005</v>
      </c>
      <c r="C30" s="488">
        <v>4507.2243700000008</v>
      </c>
      <c r="D30" s="488">
        <v>3292.1700000000014</v>
      </c>
      <c r="E30" s="488">
        <v>4366.6525299999985</v>
      </c>
      <c r="F30" s="488">
        <v>4389.9126199999973</v>
      </c>
      <c r="G30" s="488">
        <v>5117.4501000000037</v>
      </c>
      <c r="H30" s="488">
        <v>5812.6483899999894</v>
      </c>
      <c r="I30" s="488">
        <v>6288.3219999999992</v>
      </c>
      <c r="J30" s="488"/>
      <c r="K30" s="189"/>
    </row>
    <row r="31" spans="1:16" ht="12.75" customHeight="1">
      <c r="A31" s="201">
        <v>27</v>
      </c>
      <c r="B31" s="488">
        <v>4040.4426200000007</v>
      </c>
      <c r="C31" s="488">
        <v>4423.5652999999966</v>
      </c>
      <c r="D31" s="488">
        <v>2792.5540299999993</v>
      </c>
      <c r="E31" s="488">
        <v>4659.1719400000038</v>
      </c>
      <c r="F31" s="488">
        <v>3086.4512000000004</v>
      </c>
      <c r="G31" s="488">
        <v>4843.0069499999918</v>
      </c>
      <c r="H31" s="488">
        <v>4995.2605999999987</v>
      </c>
      <c r="I31" s="488">
        <v>4648.3095400000038</v>
      </c>
      <c r="J31" s="488"/>
      <c r="K31" s="189"/>
    </row>
    <row r="32" spans="1:16" ht="12.75" customHeight="1">
      <c r="A32" s="201">
        <v>28</v>
      </c>
      <c r="B32" s="488">
        <v>4088.0292399999985</v>
      </c>
      <c r="C32" s="488">
        <v>5180.826630000005</v>
      </c>
      <c r="D32" s="488">
        <v>2947.2890599999969</v>
      </c>
      <c r="E32" s="488">
        <v>6383.8603899999989</v>
      </c>
      <c r="F32" s="488">
        <v>2901.5723599999969</v>
      </c>
      <c r="G32" s="488">
        <v>7349.9280499999886</v>
      </c>
      <c r="H32" s="488">
        <v>5356.8361000000032</v>
      </c>
      <c r="I32" s="488">
        <v>5096.7144599999965</v>
      </c>
      <c r="J32" s="488"/>
      <c r="K32" s="189"/>
    </row>
    <row r="33" spans="1:11" ht="12.75" customHeight="1">
      <c r="A33" s="202">
        <v>29</v>
      </c>
      <c r="B33" s="488">
        <v>4470.5033900000026</v>
      </c>
      <c r="C33" s="488">
        <v>4472.8300899999958</v>
      </c>
      <c r="D33" s="488">
        <v>2819.7081699999972</v>
      </c>
      <c r="E33" s="488">
        <v>5455.9140399999924</v>
      </c>
      <c r="F33" s="488">
        <v>3827.7557299999967</v>
      </c>
      <c r="G33" s="488">
        <v>5956.4385100000027</v>
      </c>
      <c r="H33" s="488">
        <v>4443.5447100000038</v>
      </c>
      <c r="I33" s="488">
        <v>2909.0194600000036</v>
      </c>
      <c r="J33" s="488"/>
      <c r="K33" s="189"/>
    </row>
    <row r="34" spans="1:11" ht="12.75" customHeight="1">
      <c r="A34" s="202">
        <v>30</v>
      </c>
      <c r="B34" s="488">
        <v>4777.050199999996</v>
      </c>
      <c r="C34" s="488">
        <v>5151.6398300000037</v>
      </c>
      <c r="D34" s="488">
        <v>4212.3988500000014</v>
      </c>
      <c r="E34" s="488">
        <v>6625.6017999999995</v>
      </c>
      <c r="F34" s="488">
        <v>3805.2029299999958</v>
      </c>
      <c r="G34" s="488">
        <v>5544.0904299999984</v>
      </c>
      <c r="H34" s="488">
        <v>4692.310539999994</v>
      </c>
      <c r="I34" s="488">
        <v>5170.1463000000076</v>
      </c>
      <c r="J34" s="488"/>
      <c r="K34" s="189"/>
    </row>
    <row r="35" spans="1:11" ht="12.75" customHeight="1">
      <c r="A35" s="201">
        <v>31</v>
      </c>
      <c r="B35" s="488">
        <v>5641.3763999999983</v>
      </c>
      <c r="C35" s="488">
        <v>5277.9887700000027</v>
      </c>
      <c r="D35" s="488">
        <v>4397.292870000002</v>
      </c>
      <c r="E35" s="488">
        <v>6834.4588700000013</v>
      </c>
      <c r="F35" s="488">
        <v>3995.7663300000013</v>
      </c>
      <c r="G35" s="488">
        <v>5619.8857300000054</v>
      </c>
      <c r="H35" s="488">
        <v>4878.7296800000031</v>
      </c>
      <c r="I35" s="488">
        <v>4955.6796699999904</v>
      </c>
      <c r="J35" s="488"/>
      <c r="K35" s="189"/>
    </row>
    <row r="36" spans="1:11" ht="12.75" customHeight="1">
      <c r="A36" s="201">
        <v>32</v>
      </c>
      <c r="B36" s="488">
        <v>4849.0982599999998</v>
      </c>
      <c r="C36" s="488">
        <v>4941.9320099999859</v>
      </c>
      <c r="D36" s="488">
        <v>4526.6486200000027</v>
      </c>
      <c r="E36" s="488">
        <v>5719.7225500000086</v>
      </c>
      <c r="F36" s="488">
        <v>3353.0663200000017</v>
      </c>
      <c r="G36" s="488">
        <v>7425.0270699999892</v>
      </c>
      <c r="H36" s="488">
        <v>4822.7442499999952</v>
      </c>
      <c r="I36" s="488">
        <v>5102.8444699999982</v>
      </c>
      <c r="J36" s="488"/>
      <c r="K36" s="189"/>
    </row>
    <row r="37" spans="1:11" ht="12.75" customHeight="1">
      <c r="A37" s="201">
        <v>33</v>
      </c>
      <c r="B37" s="488">
        <v>4821.7403100000047</v>
      </c>
      <c r="C37" s="488">
        <v>4159.7322499999982</v>
      </c>
      <c r="D37" s="488">
        <v>5227.7651599999999</v>
      </c>
      <c r="E37" s="488">
        <v>7694.3806400000085</v>
      </c>
      <c r="F37" s="488">
        <v>5264.7413499999984</v>
      </c>
      <c r="G37" s="488">
        <v>6047.662109999992</v>
      </c>
      <c r="H37" s="488">
        <v>5278.072229999997</v>
      </c>
      <c r="I37" s="488">
        <v>4787.2676899999988</v>
      </c>
      <c r="J37" s="488"/>
      <c r="K37" s="189"/>
    </row>
    <row r="38" spans="1:11" ht="12.75" customHeight="1">
      <c r="A38" s="202">
        <v>34</v>
      </c>
      <c r="B38" s="488">
        <v>6881.6345300000057</v>
      </c>
      <c r="C38" s="488">
        <v>5619.5015399999957</v>
      </c>
      <c r="D38" s="488">
        <v>5347.308799999998</v>
      </c>
      <c r="E38" s="488">
        <v>7118.3907200000067</v>
      </c>
      <c r="F38" s="488">
        <v>3550.3893599999992</v>
      </c>
      <c r="G38" s="488">
        <v>7004.2483899999997</v>
      </c>
      <c r="H38" s="488">
        <v>4439.4918800000023</v>
      </c>
      <c r="I38" s="488">
        <v>5274.9893899999943</v>
      </c>
      <c r="J38" s="488"/>
      <c r="K38" s="189"/>
    </row>
    <row r="39" spans="1:11" ht="12.75" customHeight="1">
      <c r="A39" s="202">
        <v>35</v>
      </c>
      <c r="B39" s="488">
        <v>6851.6744000000044</v>
      </c>
      <c r="C39" s="488">
        <v>6478.05872</v>
      </c>
      <c r="D39" s="488">
        <v>5864.9311899999921</v>
      </c>
      <c r="E39" s="488">
        <v>7841.8955800000022</v>
      </c>
      <c r="F39" s="488">
        <v>6020.1357399999952</v>
      </c>
      <c r="G39" s="488">
        <v>5466.9393099999961</v>
      </c>
      <c r="H39" s="488">
        <v>7679.6976299999951</v>
      </c>
      <c r="I39" s="488">
        <v>7500.9130400000022</v>
      </c>
      <c r="J39" s="488"/>
      <c r="K39" s="189"/>
    </row>
    <row r="40" spans="1:11" ht="12.75" customHeight="1">
      <c r="A40" s="201">
        <v>36</v>
      </c>
      <c r="B40" s="488">
        <v>5113.3326000000043</v>
      </c>
      <c r="C40" s="488">
        <v>4701.8744200000037</v>
      </c>
      <c r="D40" s="488">
        <v>5644.0399400000006</v>
      </c>
      <c r="E40" s="488">
        <v>6430.6936299999907</v>
      </c>
      <c r="F40" s="488">
        <v>7927.22587999999</v>
      </c>
      <c r="G40" s="488">
        <v>4376.2243500000013</v>
      </c>
      <c r="H40" s="488">
        <v>6291.1494399999892</v>
      </c>
      <c r="I40" s="488">
        <v>7068.6908499999763</v>
      </c>
      <c r="J40" s="488"/>
      <c r="K40" s="189"/>
    </row>
    <row r="41" spans="1:11" ht="12.75" customHeight="1">
      <c r="A41" s="201">
        <v>37</v>
      </c>
      <c r="B41" s="488">
        <v>4137.7691599999989</v>
      </c>
      <c r="C41" s="488">
        <v>4476.0938799999994</v>
      </c>
      <c r="D41" s="488">
        <v>6735.5912999999946</v>
      </c>
      <c r="E41" s="488">
        <v>7062.7901600000014</v>
      </c>
      <c r="F41" s="488">
        <v>6521.7631499999989</v>
      </c>
      <c r="G41" s="488">
        <v>4041.5496500000004</v>
      </c>
      <c r="H41" s="488">
        <v>5149.3094399999954</v>
      </c>
      <c r="I41" s="488">
        <v>4616.8390400000017</v>
      </c>
      <c r="J41" s="488"/>
      <c r="K41" s="189"/>
    </row>
    <row r="42" spans="1:11" ht="12.75" customHeight="1">
      <c r="A42" s="201">
        <v>38</v>
      </c>
      <c r="B42" s="488">
        <v>2024.6245200000008</v>
      </c>
      <c r="C42" s="488">
        <v>1473.0581599999998</v>
      </c>
      <c r="D42" s="488">
        <v>3294.1436200000003</v>
      </c>
      <c r="E42" s="488">
        <v>5541.3449799999935</v>
      </c>
      <c r="F42" s="488">
        <v>3582.1578300000037</v>
      </c>
      <c r="G42" s="488">
        <v>1884.9306000000004</v>
      </c>
      <c r="H42" s="488">
        <v>955.94461999999999</v>
      </c>
      <c r="I42" s="488">
        <v>3262.26073</v>
      </c>
      <c r="J42" s="488"/>
      <c r="K42" s="189"/>
    </row>
    <row r="43" spans="1:11" ht="12.75" customHeight="1">
      <c r="A43" s="202">
        <v>39</v>
      </c>
      <c r="B43" s="488">
        <v>4601.8570499999978</v>
      </c>
      <c r="C43" s="488">
        <v>4869.1467000000011</v>
      </c>
      <c r="D43" s="488">
        <v>6629.3369400000001</v>
      </c>
      <c r="E43" s="488">
        <v>6302.9981200000175</v>
      </c>
      <c r="F43" s="488">
        <v>3481.4675700000003</v>
      </c>
      <c r="G43" s="488">
        <v>2599.5787600000012</v>
      </c>
      <c r="H43" s="488">
        <v>5558.8669700000119</v>
      </c>
      <c r="I43" s="488">
        <v>3966.0635000000075</v>
      </c>
      <c r="J43" s="488"/>
      <c r="K43" s="189"/>
    </row>
    <row r="44" spans="1:11" ht="12.75" customHeight="1">
      <c r="A44" s="202">
        <v>40</v>
      </c>
      <c r="B44" s="488">
        <v>3702.3883399999982</v>
      </c>
      <c r="C44" s="488">
        <v>4103.9228299999968</v>
      </c>
      <c r="D44" s="488">
        <v>5120.6306700000005</v>
      </c>
      <c r="E44" s="488">
        <v>6595.3401699999986</v>
      </c>
      <c r="F44" s="488">
        <v>4574.0806300000031</v>
      </c>
      <c r="G44" s="488">
        <v>2207.2561600000026</v>
      </c>
      <c r="H44" s="488">
        <v>5217.3780200000001</v>
      </c>
      <c r="I44" s="488">
        <v>4906.5913599999867</v>
      </c>
      <c r="J44" s="488"/>
      <c r="K44" s="189"/>
    </row>
    <row r="45" spans="1:11" ht="12.75" customHeight="1">
      <c r="A45" s="201">
        <v>41</v>
      </c>
      <c r="B45" s="488">
        <v>2855.1232999999993</v>
      </c>
      <c r="C45" s="488">
        <v>5625.9069000000063</v>
      </c>
      <c r="D45" s="488">
        <v>5508.9559700000009</v>
      </c>
      <c r="E45" s="488">
        <v>6729.307080000005</v>
      </c>
      <c r="F45" s="488">
        <v>3230.9316800000001</v>
      </c>
      <c r="G45" s="488">
        <v>2558.3372100000001</v>
      </c>
      <c r="H45" s="488">
        <v>4710.4663200000032</v>
      </c>
      <c r="I45" s="488">
        <v>3839.5149500000007</v>
      </c>
      <c r="J45" s="488"/>
      <c r="K45" s="189"/>
    </row>
    <row r="46" spans="1:11" ht="12.75" customHeight="1">
      <c r="A46" s="201">
        <v>42</v>
      </c>
      <c r="B46" s="488">
        <v>2694.5637900000002</v>
      </c>
      <c r="C46" s="488">
        <v>3863.3651</v>
      </c>
      <c r="D46" s="488">
        <v>4463.1560200000004</v>
      </c>
      <c r="E46" s="488">
        <v>5121.8447399999995</v>
      </c>
      <c r="F46" s="488">
        <v>4172.0849699999944</v>
      </c>
      <c r="G46" s="488">
        <v>4208.8635900000063</v>
      </c>
      <c r="H46" s="488">
        <v>4857.6356899999955</v>
      </c>
      <c r="I46" s="488">
        <v>4836.30422</v>
      </c>
      <c r="J46" s="488"/>
      <c r="K46" s="189"/>
    </row>
    <row r="47" spans="1:11" ht="12.75" customHeight="1">
      <c r="A47" s="201">
        <v>43</v>
      </c>
      <c r="B47" s="488">
        <v>3254.4877200000024</v>
      </c>
      <c r="C47" s="488">
        <v>2489.1874499999994</v>
      </c>
      <c r="D47" s="488">
        <v>6977.3885300000147</v>
      </c>
      <c r="E47" s="488">
        <v>6910.7054400000079</v>
      </c>
      <c r="F47" s="488">
        <v>4477.7424500000025</v>
      </c>
      <c r="G47" s="488">
        <v>4630.7530700000016</v>
      </c>
      <c r="H47" s="488">
        <v>3552.6958000000045</v>
      </c>
      <c r="I47" s="488">
        <v>4492.2259100000001</v>
      </c>
      <c r="J47" s="488"/>
      <c r="K47" s="189"/>
    </row>
    <row r="48" spans="1:11" ht="12.75" customHeight="1">
      <c r="A48" s="202">
        <v>44</v>
      </c>
      <c r="B48" s="488">
        <v>2876.927540000001</v>
      </c>
      <c r="C48" s="488">
        <v>3698.2133600000047</v>
      </c>
      <c r="D48" s="488">
        <v>5612.8327099999942</v>
      </c>
      <c r="E48" s="488">
        <v>6549.4089999999997</v>
      </c>
      <c r="F48" s="488">
        <v>4424.9264199999916</v>
      </c>
      <c r="G48" s="488">
        <v>4017.9088300000044</v>
      </c>
      <c r="H48" s="488">
        <v>2611.558680000001</v>
      </c>
      <c r="I48" s="488">
        <v>3672.2778100000019</v>
      </c>
      <c r="J48" s="488"/>
      <c r="K48" s="189"/>
    </row>
    <row r="49" spans="1:11" ht="12.75" customHeight="1">
      <c r="A49" s="202">
        <v>45</v>
      </c>
      <c r="B49" s="488">
        <v>4948.0750100000023</v>
      </c>
      <c r="C49" s="488">
        <v>4411.4606999999969</v>
      </c>
      <c r="D49" s="488">
        <v>6420.9844599999979</v>
      </c>
      <c r="E49" s="488">
        <v>4829.516339999991</v>
      </c>
      <c r="F49" s="488">
        <v>3248.5956500000043</v>
      </c>
      <c r="G49" s="488">
        <v>7066.04018000001</v>
      </c>
      <c r="H49" s="488">
        <v>5043.7400400000051</v>
      </c>
      <c r="I49" s="488">
        <v>2812.4405900000002</v>
      </c>
      <c r="J49" s="488"/>
      <c r="K49" s="189"/>
    </row>
    <row r="50" spans="1:11" ht="12.75" customHeight="1">
      <c r="A50" s="202">
        <v>46</v>
      </c>
      <c r="B50" s="488">
        <v>4701.5379099999909</v>
      </c>
      <c r="C50" s="488">
        <v>6621.9715899999983</v>
      </c>
      <c r="D50" s="488">
        <v>5351.43876</v>
      </c>
      <c r="E50" s="488">
        <v>5616.9990699999962</v>
      </c>
      <c r="F50" s="488">
        <v>5684.6611400000002</v>
      </c>
      <c r="G50" s="488">
        <v>6786.0989199999922</v>
      </c>
      <c r="H50" s="488">
        <v>5547.172569999997</v>
      </c>
      <c r="I50" s="488">
        <v>4959.4850600000009</v>
      </c>
      <c r="J50" s="488"/>
      <c r="K50" s="189"/>
    </row>
    <row r="51" spans="1:11" ht="12.75" customHeight="1">
      <c r="A51" s="201">
        <v>47</v>
      </c>
      <c r="B51" s="488">
        <v>5469.3369300000049</v>
      </c>
      <c r="C51" s="488">
        <v>4565.3622699999978</v>
      </c>
      <c r="D51" s="488">
        <v>5951.4641199999987</v>
      </c>
      <c r="E51" s="488">
        <v>4603.3137199999992</v>
      </c>
      <c r="F51" s="488">
        <v>4762.4441500000066</v>
      </c>
      <c r="G51" s="488">
        <v>5433.7406399999918</v>
      </c>
      <c r="H51" s="488">
        <v>5156.2540100000006</v>
      </c>
      <c r="I51" s="491">
        <v>5691</v>
      </c>
      <c r="J51" s="491"/>
      <c r="K51" s="189"/>
    </row>
    <row r="52" spans="1:11" ht="12.75" customHeight="1">
      <c r="A52" s="201">
        <v>48</v>
      </c>
      <c r="B52" s="488">
        <v>6232.0824199999952</v>
      </c>
      <c r="C52" s="488">
        <v>4024.1359900000029</v>
      </c>
      <c r="D52" s="488">
        <v>5044.9006600000057</v>
      </c>
      <c r="E52" s="488">
        <v>6155.653139999994</v>
      </c>
      <c r="F52" s="488">
        <v>4988.1409000000076</v>
      </c>
      <c r="G52" s="488">
        <v>7144.8763500000059</v>
      </c>
      <c r="H52" s="488">
        <v>4748.6446700000042</v>
      </c>
      <c r="I52" s="491">
        <v>7198</v>
      </c>
      <c r="J52" s="491"/>
      <c r="K52" s="189"/>
    </row>
    <row r="53" spans="1:11" ht="12.75" customHeight="1">
      <c r="A53" s="202">
        <v>49</v>
      </c>
      <c r="B53" s="488">
        <v>5259.7332700000015</v>
      </c>
      <c r="C53" s="488">
        <v>3725.5588099999991</v>
      </c>
      <c r="D53" s="488">
        <v>5896.096310000009</v>
      </c>
      <c r="E53" s="488">
        <v>6451.823360000003</v>
      </c>
      <c r="F53" s="488">
        <v>6087.1544500000018</v>
      </c>
      <c r="G53" s="488">
        <v>4530.0310300000074</v>
      </c>
      <c r="H53" s="488">
        <v>5759.4850199999983</v>
      </c>
      <c r="I53" s="491">
        <v>5089</v>
      </c>
      <c r="J53" s="491"/>
      <c r="K53" s="189"/>
    </row>
    <row r="54" spans="1:11" ht="12.75" customHeight="1">
      <c r="A54" s="202">
        <v>50</v>
      </c>
      <c r="B54" s="488">
        <v>6429.4694499999987</v>
      </c>
      <c r="C54" s="488">
        <v>4409.3590200000008</v>
      </c>
      <c r="D54" s="488">
        <v>5816.0939400000025</v>
      </c>
      <c r="E54" s="488">
        <v>4853.0611099999969</v>
      </c>
      <c r="F54" s="488">
        <v>5674.8946699999933</v>
      </c>
      <c r="G54" s="488">
        <v>5829.5855999999967</v>
      </c>
      <c r="H54" s="488">
        <v>6436.9903499999873</v>
      </c>
      <c r="I54" s="488">
        <v>7378.000729999997</v>
      </c>
      <c r="J54" s="488"/>
      <c r="K54" s="189"/>
    </row>
    <row r="55" spans="1:11" ht="12.75" customHeight="1">
      <c r="A55" s="201">
        <v>51</v>
      </c>
      <c r="B55" s="488">
        <v>5778.9024099999979</v>
      </c>
      <c r="C55" s="488">
        <v>4853.1610699999965</v>
      </c>
      <c r="D55" s="488">
        <v>6360.0981300000058</v>
      </c>
      <c r="E55" s="488">
        <v>6292.0533400000004</v>
      </c>
      <c r="F55" s="488">
        <v>6989</v>
      </c>
      <c r="G55" s="488">
        <v>6015.879179999999</v>
      </c>
      <c r="H55" s="488">
        <v>6355.3225900000043</v>
      </c>
      <c r="I55" s="488">
        <v>6091.1964599999965</v>
      </c>
      <c r="J55" s="488"/>
      <c r="K55" s="189"/>
    </row>
    <row r="56" spans="1:11" ht="12.75" customHeight="1">
      <c r="A56" s="201">
        <v>52</v>
      </c>
      <c r="B56" s="488">
        <v>3259.5888099999956</v>
      </c>
      <c r="C56" s="488">
        <v>4197.5935900000022</v>
      </c>
      <c r="D56" s="488">
        <v>3763.4147700000026</v>
      </c>
      <c r="E56" s="488">
        <v>5340.416519999997</v>
      </c>
      <c r="F56" s="488">
        <v>5616</v>
      </c>
      <c r="G56" s="488">
        <v>3866.5103200000026</v>
      </c>
      <c r="H56" s="488">
        <v>5576.9795599999952</v>
      </c>
      <c r="I56" s="488">
        <v>5365.0447099999901</v>
      </c>
      <c r="J56" s="488"/>
      <c r="K56" s="189"/>
    </row>
    <row r="57" spans="1:11" ht="12.75" customHeight="1" thickBot="1">
      <c r="A57" s="201">
        <v>53</v>
      </c>
      <c r="B57" s="488">
        <v>935.89185999999972</v>
      </c>
      <c r="C57" s="488">
        <v>1345.3935599999991</v>
      </c>
      <c r="D57" s="488">
        <v>3104.0918900000052</v>
      </c>
      <c r="E57" s="488">
        <v>4173.4872899999991</v>
      </c>
      <c r="F57" s="488">
        <v>3699</v>
      </c>
      <c r="G57" s="488"/>
      <c r="H57" s="488">
        <v>2530.761860000001</v>
      </c>
      <c r="I57" s="488">
        <v>2299.3865499999993</v>
      </c>
      <c r="J57" s="488"/>
      <c r="K57" s="189"/>
    </row>
    <row r="58" spans="1:11" ht="12.75" customHeight="1" thickBot="1">
      <c r="A58" s="197" t="s">
        <v>98</v>
      </c>
      <c r="B58" s="198">
        <f t="shared" ref="B58:E58" si="1">SUM(B5:B57)</f>
        <v>223843.12131000002</v>
      </c>
      <c r="C58" s="198">
        <f t="shared" si="1"/>
        <v>227307.68427999999</v>
      </c>
      <c r="D58" s="198">
        <f t="shared" si="1"/>
        <v>224936.80914000006</v>
      </c>
      <c r="E58" s="198">
        <f t="shared" si="1"/>
        <v>288513.70952999999</v>
      </c>
      <c r="F58" s="198">
        <f>SUM(F5:F57)</f>
        <v>242900.23316999993</v>
      </c>
      <c r="G58" s="198">
        <f>SUM(G5:G57)</f>
        <v>251083.94976999995</v>
      </c>
      <c r="H58" s="198">
        <f>SUM(H5:H57)</f>
        <v>252671.4797099999</v>
      </c>
      <c r="I58" s="198">
        <f>SUM(I5:I57)</f>
        <v>255393.65628000005</v>
      </c>
      <c r="J58" s="198">
        <f>SUM(J5:J57)</f>
        <v>25465.864829999999</v>
      </c>
      <c r="K58" s="199"/>
    </row>
    <row r="59" spans="1:11" ht="12.75" customHeight="1" thickBot="1">
      <c r="A59" s="204" t="s">
        <v>455</v>
      </c>
      <c r="B59" s="205"/>
      <c r="C59" s="205"/>
      <c r="D59" s="205"/>
      <c r="E59" s="205"/>
      <c r="F59" s="205"/>
      <c r="G59" s="205"/>
      <c r="H59" s="205"/>
      <c r="I59" s="205"/>
      <c r="J59" s="205"/>
      <c r="K59" s="194"/>
    </row>
  </sheetData>
  <mergeCells count="4">
    <mergeCell ref="B3:K3"/>
    <mergeCell ref="A1:K1"/>
    <mergeCell ref="A2:K2"/>
    <mergeCell ref="A3:A4"/>
  </mergeCells>
  <phoneticPr fontId="38" type="noConversion"/>
  <printOptions horizontalCentered="1" verticalCentered="1"/>
  <pageMargins left="0.25" right="0.25" top="0.75" bottom="0.75" header="0.3" footer="0.3"/>
  <pageSetup scale="7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  <pageSetUpPr fitToPage="1"/>
  </sheetPr>
  <dimension ref="A1:AD150"/>
  <sheetViews>
    <sheetView view="pageBreakPreview" zoomScaleNormal="100" zoomScaleSheetLayoutView="100" workbookViewId="0">
      <selection activeCell="C24" sqref="C24"/>
    </sheetView>
  </sheetViews>
  <sheetFormatPr baseColWidth="10" defaultColWidth="11.42578125" defaultRowHeight="12.75"/>
  <cols>
    <col min="1" max="1" width="128.7109375" style="16" customWidth="1"/>
    <col min="2" max="2" width="11.42578125" style="12" customWidth="1"/>
    <col min="3" max="24" width="11.42578125" style="12"/>
    <col min="25" max="26" width="13" style="12" bestFit="1" customWidth="1"/>
    <col min="27" max="27" width="13" style="12" customWidth="1"/>
    <col min="28" max="30" width="13" style="12" bestFit="1" customWidth="1"/>
    <col min="31" max="16384" width="11.42578125" style="12"/>
  </cols>
  <sheetData>
    <row r="1" spans="23:30" s="12" customFormat="1" ht="12.75" customHeight="1">
      <c r="W1" s="1323" t="s">
        <v>456</v>
      </c>
      <c r="X1" s="1324"/>
      <c r="Y1" s="1324"/>
      <c r="Z1" s="1324"/>
      <c r="AA1" s="1324"/>
      <c r="AB1" s="1324"/>
      <c r="AC1" s="1324"/>
      <c r="AD1" s="1325"/>
    </row>
    <row r="2" spans="23:30" s="12" customFormat="1" ht="12.75" customHeight="1">
      <c r="W2" s="635" t="s">
        <v>96</v>
      </c>
      <c r="X2" s="635" t="s">
        <v>97</v>
      </c>
      <c r="Y2" s="635" t="s">
        <v>341</v>
      </c>
      <c r="Z2" s="635" t="s">
        <v>457</v>
      </c>
      <c r="AA2" s="635" t="s">
        <v>458</v>
      </c>
      <c r="AB2" s="635" t="s">
        <v>421</v>
      </c>
      <c r="AC2" s="635" t="s">
        <v>420</v>
      </c>
      <c r="AD2" s="635" t="s">
        <v>459</v>
      </c>
    </row>
    <row r="3" spans="23:30" s="12" customFormat="1" ht="12.75" customHeight="1">
      <c r="W3" s="225">
        <v>2016</v>
      </c>
      <c r="X3" s="231" t="s">
        <v>232</v>
      </c>
      <c r="Y3" s="238">
        <v>1.6240574245939678</v>
      </c>
      <c r="Z3" s="238"/>
      <c r="AA3" s="238">
        <v>1.2250779040419619</v>
      </c>
      <c r="AB3" s="238">
        <v>1.7709999999999999</v>
      </c>
      <c r="AC3" s="238">
        <v>1.2630268155777711</v>
      </c>
      <c r="AD3" s="238">
        <v>1.57</v>
      </c>
    </row>
    <row r="4" spans="23:30" s="12" customFormat="1" ht="12.75" customHeight="1">
      <c r="W4" s="18"/>
      <c r="X4" s="76" t="s">
        <v>233</v>
      </c>
      <c r="Y4" s="140">
        <v>1.5803270042194097</v>
      </c>
      <c r="Z4" s="140"/>
      <c r="AA4" s="140">
        <v>1.2810948989362283</v>
      </c>
      <c r="AB4" s="140">
        <v>1.65</v>
      </c>
      <c r="AC4" s="140">
        <v>1.3118072406476544</v>
      </c>
      <c r="AD4" s="140">
        <v>1.61</v>
      </c>
    </row>
    <row r="5" spans="23:30" s="12" customFormat="1" ht="12.75" customHeight="1">
      <c r="W5" s="18"/>
      <c r="X5" s="76" t="s">
        <v>234</v>
      </c>
      <c r="Y5" s="140">
        <v>1.6190216368767638</v>
      </c>
      <c r="Z5" s="140"/>
      <c r="AA5" s="140">
        <v>1.3842834737661101</v>
      </c>
      <c r="AB5" s="140">
        <v>1.653</v>
      </c>
      <c r="AC5" s="140">
        <v>1.4106255535179006</v>
      </c>
      <c r="AD5" s="140">
        <v>1.68</v>
      </c>
    </row>
    <row r="6" spans="23:30" s="12" customFormat="1" ht="12.75" customHeight="1">
      <c r="W6" s="18"/>
      <c r="X6" s="76" t="s">
        <v>235</v>
      </c>
      <c r="Y6" s="140">
        <v>1.7934301566579636</v>
      </c>
      <c r="Z6" s="140"/>
      <c r="AA6" s="140">
        <v>1.4508999158758484</v>
      </c>
      <c r="AB6" s="140">
        <v>1.599</v>
      </c>
      <c r="AC6" s="140">
        <v>1.3740449788684459</v>
      </c>
      <c r="AD6" s="140">
        <v>1.74</v>
      </c>
    </row>
    <row r="7" spans="23:30" s="12" customFormat="1" ht="12.75" customHeight="1">
      <c r="W7" s="18"/>
      <c r="X7" s="76" t="s">
        <v>236</v>
      </c>
      <c r="Y7" s="140">
        <v>1.8899301861702127</v>
      </c>
      <c r="Z7" s="140"/>
      <c r="AA7" s="140">
        <v>1.4409667797285168</v>
      </c>
      <c r="AB7" s="140">
        <v>1.554</v>
      </c>
      <c r="AC7" s="140">
        <v>1.3889377590709464</v>
      </c>
      <c r="AD7" s="140">
        <v>1.83</v>
      </c>
    </row>
    <row r="8" spans="23:30" s="12" customFormat="1" ht="12.75" customHeight="1">
      <c r="W8" s="18"/>
      <c r="X8" s="76" t="s">
        <v>237</v>
      </c>
      <c r="Y8" s="140">
        <v>1.9994435750304294</v>
      </c>
      <c r="Z8" s="140"/>
      <c r="AA8" s="140">
        <v>1.5206921649178926</v>
      </c>
      <c r="AB8" s="140">
        <v>1.607</v>
      </c>
      <c r="AC8" s="140">
        <v>1.359279835599928</v>
      </c>
      <c r="AD8" s="140">
        <v>1.95</v>
      </c>
    </row>
    <row r="9" spans="23:30" s="12" customFormat="1" ht="12.75" customHeight="1">
      <c r="W9" s="18"/>
      <c r="X9" s="76" t="s">
        <v>238</v>
      </c>
      <c r="Y9" s="140">
        <v>1.8848434652973336</v>
      </c>
      <c r="Z9" s="140"/>
      <c r="AA9" s="140">
        <v>1.5839498509163812</v>
      </c>
      <c r="AB9" s="140">
        <v>1.7010000000000001</v>
      </c>
      <c r="AC9" s="140">
        <v>1.5064262435833216</v>
      </c>
      <c r="AD9" s="140">
        <v>2.0699999999999998</v>
      </c>
    </row>
    <row r="10" spans="23:30" s="12" customFormat="1" ht="12.75" customHeight="1">
      <c r="W10" s="18"/>
      <c r="X10" s="76" t="s">
        <v>460</v>
      </c>
      <c r="Y10" s="140">
        <v>1.8820670897552128</v>
      </c>
      <c r="Z10" s="140"/>
      <c r="AA10" s="140">
        <v>1.5726976437982068</v>
      </c>
      <c r="AB10" s="140">
        <v>1.8180000000000001</v>
      </c>
      <c r="AC10" s="140">
        <v>1.6502333496284665</v>
      </c>
      <c r="AD10" s="140">
        <v>2.08</v>
      </c>
    </row>
    <row r="11" spans="23:30" s="12" customFormat="1" ht="12.75" customHeight="1">
      <c r="W11" s="18"/>
      <c r="X11" s="76" t="s">
        <v>240</v>
      </c>
      <c r="Y11" s="140">
        <v>1.8484313725490196</v>
      </c>
      <c r="Z11" s="140"/>
      <c r="AA11" s="140">
        <v>1.5398383827748674</v>
      </c>
      <c r="AB11" s="140">
        <v>1.762</v>
      </c>
      <c r="AC11" s="140">
        <v>1.5735837607124195</v>
      </c>
      <c r="AD11" s="140">
        <v>2.0099999999999998</v>
      </c>
    </row>
    <row r="12" spans="23:30" s="12" customFormat="1" ht="12.75" customHeight="1">
      <c r="W12" s="18"/>
      <c r="X12" s="76" t="s">
        <v>241</v>
      </c>
      <c r="Y12" s="140">
        <v>1.7669700910273083</v>
      </c>
      <c r="Z12" s="140"/>
      <c r="AA12" s="140">
        <v>1.5876148201943614</v>
      </c>
      <c r="AB12" s="140">
        <v>1.7110000000000001</v>
      </c>
      <c r="AC12" s="140">
        <v>1.5909334017453038</v>
      </c>
      <c r="AD12" s="140">
        <v>1.9</v>
      </c>
    </row>
    <row r="13" spans="23:30" s="12" customFormat="1" ht="12.75" customHeight="1">
      <c r="W13" s="18"/>
      <c r="X13" s="76" t="s">
        <v>242</v>
      </c>
      <c r="Y13" s="140">
        <v>1.6931933803248547</v>
      </c>
      <c r="Z13" s="140"/>
      <c r="AA13" s="140">
        <v>1.4960966837520908</v>
      </c>
      <c r="AB13" s="140">
        <v>1.66</v>
      </c>
      <c r="AC13" s="140">
        <v>1.5834189262199216</v>
      </c>
      <c r="AD13" s="140">
        <v>1.82</v>
      </c>
    </row>
    <row r="14" spans="23:30" s="12" customFormat="1" ht="12.75" customHeight="1">
      <c r="W14" s="17"/>
      <c r="X14" s="133" t="s">
        <v>243</v>
      </c>
      <c r="Y14" s="141">
        <v>1.5810949929808142</v>
      </c>
      <c r="Z14" s="141"/>
      <c r="AA14" s="141">
        <v>1.4858454368202851</v>
      </c>
      <c r="AB14" s="141">
        <v>1.623</v>
      </c>
      <c r="AC14" s="141">
        <v>1.4681578998982778</v>
      </c>
      <c r="AD14" s="141">
        <v>1.82</v>
      </c>
    </row>
    <row r="15" spans="23:30" s="12" customFormat="1" ht="12.75" customHeight="1">
      <c r="W15" s="225">
        <v>2017</v>
      </c>
      <c r="X15" s="225" t="s">
        <v>461</v>
      </c>
      <c r="Y15" s="238">
        <v>1.5309999999999999</v>
      </c>
      <c r="Z15" s="238"/>
      <c r="AA15" s="238">
        <v>1.5479535227029213</v>
      </c>
      <c r="AB15" s="238">
        <v>1.671</v>
      </c>
      <c r="AC15" s="238">
        <v>1.6147420329853699</v>
      </c>
      <c r="AD15" s="238">
        <v>1.94</v>
      </c>
    </row>
    <row r="16" spans="23:30" s="12" customFormat="1" ht="12.75" customHeight="1">
      <c r="W16" s="18"/>
      <c r="X16" s="18" t="s">
        <v>245</v>
      </c>
      <c r="Y16" s="140">
        <v>1.69</v>
      </c>
      <c r="Z16" s="140"/>
      <c r="AA16" s="140">
        <v>1.5671746412410927</v>
      </c>
      <c r="AB16" s="140">
        <v>1.6439999999999999</v>
      </c>
      <c r="AC16" s="140">
        <v>1.6928711387490496</v>
      </c>
      <c r="AD16" s="140">
        <v>2</v>
      </c>
    </row>
    <row r="17" spans="23:30" s="12" customFormat="1" ht="12.75" customHeight="1">
      <c r="W17" s="18"/>
      <c r="X17" s="18" t="s">
        <v>246</v>
      </c>
      <c r="Y17" s="140">
        <v>1.835</v>
      </c>
      <c r="Z17" s="140"/>
      <c r="AA17" s="140">
        <v>1.5373409838982295</v>
      </c>
      <c r="AB17" s="140">
        <v>1.653</v>
      </c>
      <c r="AC17" s="140">
        <v>1.5694910154423081</v>
      </c>
      <c r="AD17" s="140">
        <v>1.95</v>
      </c>
    </row>
    <row r="18" spans="23:30" s="12" customFormat="1" ht="12.75" customHeight="1">
      <c r="W18" s="18"/>
      <c r="X18" s="18" t="s">
        <v>247</v>
      </c>
      <c r="Y18" s="140">
        <v>1.9139999999999999</v>
      </c>
      <c r="Z18" s="140"/>
      <c r="AA18" s="140">
        <v>1.4643942574487774</v>
      </c>
      <c r="AB18" s="140">
        <v>1.6160000000000001</v>
      </c>
      <c r="AC18" s="140">
        <v>1.6852409449271304</v>
      </c>
      <c r="AD18" s="140">
        <v>1.97</v>
      </c>
    </row>
    <row r="19" spans="23:30" s="12" customFormat="1" ht="12.75" customHeight="1">
      <c r="W19" s="18"/>
      <c r="X19" s="18" t="s">
        <v>248</v>
      </c>
      <c r="Y19" s="140">
        <v>1.835</v>
      </c>
      <c r="Z19" s="140"/>
      <c r="AA19" s="140">
        <v>1.4214389437448189</v>
      </c>
      <c r="AB19" s="140">
        <v>1.5820000000000001</v>
      </c>
      <c r="AC19" s="140">
        <v>1.6549841799037375</v>
      </c>
      <c r="AD19" s="140">
        <v>1.92</v>
      </c>
    </row>
    <row r="20" spans="23:30" s="12" customFormat="1" ht="12.75" customHeight="1">
      <c r="W20" s="18"/>
      <c r="X20" s="18" t="s">
        <v>249</v>
      </c>
      <c r="Y20" s="140">
        <v>1.8360000000000001</v>
      </c>
      <c r="Z20" s="140"/>
      <c r="AA20" s="140">
        <v>1.3043566219237108</v>
      </c>
      <c r="AB20" s="140">
        <v>1.6519999999999999</v>
      </c>
      <c r="AC20" s="140">
        <v>1.5943741403801976</v>
      </c>
      <c r="AD20" s="140">
        <v>1.94</v>
      </c>
    </row>
    <row r="21" spans="23:30" s="12" customFormat="1" ht="12.75" customHeight="1">
      <c r="W21" s="18"/>
      <c r="X21" s="18" t="s">
        <v>250</v>
      </c>
      <c r="Y21" s="140">
        <v>1.7669999999999999</v>
      </c>
      <c r="Z21" s="140"/>
      <c r="AA21" s="140">
        <v>1.3000855996954255</v>
      </c>
      <c r="AB21" s="140">
        <v>1.7569999999999999</v>
      </c>
      <c r="AC21" s="140">
        <v>1.6463725656214823</v>
      </c>
      <c r="AD21" s="140">
        <v>2.02</v>
      </c>
    </row>
    <row r="22" spans="23:30" s="12" customFormat="1" ht="12.75" customHeight="1">
      <c r="W22" s="18"/>
      <c r="X22" s="18" t="s">
        <v>462</v>
      </c>
      <c r="Y22" s="140">
        <v>1.796</v>
      </c>
      <c r="Z22" s="140"/>
      <c r="AA22" s="140">
        <v>1.3977985707406126</v>
      </c>
      <c r="AB22" s="140">
        <v>1.7949999999999999</v>
      </c>
      <c r="AC22" s="140">
        <v>1.7011184301366971</v>
      </c>
      <c r="AD22" s="140">
        <v>2.09</v>
      </c>
    </row>
    <row r="23" spans="23:30" s="12" customFormat="1" ht="12.75" customHeight="1">
      <c r="W23" s="18"/>
      <c r="X23" s="132" t="s">
        <v>252</v>
      </c>
      <c r="Y23" s="140">
        <v>1.8069999999999999</v>
      </c>
      <c r="Z23" s="140"/>
      <c r="AA23" s="140">
        <v>1.519450392127333</v>
      </c>
      <c r="AB23" s="140">
        <v>1.764</v>
      </c>
      <c r="AC23" s="140">
        <v>1.6520828568413648</v>
      </c>
      <c r="AD23" s="140">
        <v>2.14</v>
      </c>
    </row>
    <row r="24" spans="23:30" s="12" customFormat="1" ht="12.75" customHeight="1">
      <c r="W24" s="18"/>
      <c r="X24" s="132" t="s">
        <v>253</v>
      </c>
      <c r="Y24" s="140">
        <v>1.7589999999999999</v>
      </c>
      <c r="Z24" s="140"/>
      <c r="AA24" s="140">
        <v>1.4597303919374238</v>
      </c>
      <c r="AB24" s="140">
        <v>1.752</v>
      </c>
      <c r="AC24" s="140">
        <v>1.7347472624611644</v>
      </c>
      <c r="AD24" s="140">
        <v>2.12</v>
      </c>
    </row>
    <row r="25" spans="23:30" s="12" customFormat="1" ht="12.75" customHeight="1">
      <c r="W25" s="18"/>
      <c r="X25" s="132" t="s">
        <v>254</v>
      </c>
      <c r="Y25" s="140">
        <v>1.7250000000000001</v>
      </c>
      <c r="Z25" s="140"/>
      <c r="AA25" s="140">
        <v>1.4279973384239579</v>
      </c>
      <c r="AB25" s="140">
        <v>1.736</v>
      </c>
      <c r="AC25" s="140">
        <v>1.6937456357947773</v>
      </c>
      <c r="AD25" s="140">
        <v>2.13</v>
      </c>
    </row>
    <row r="26" spans="23:30" s="12" customFormat="1" ht="12.75" customHeight="1">
      <c r="W26" s="17"/>
      <c r="X26" s="139" t="s">
        <v>255</v>
      </c>
      <c r="Y26" s="141">
        <v>1.647</v>
      </c>
      <c r="Z26" s="141"/>
      <c r="AA26" s="141">
        <v>1.4733065707954183</v>
      </c>
      <c r="AB26" s="141">
        <v>1.6519999999999999</v>
      </c>
      <c r="AC26" s="141">
        <v>1.7107818306709399</v>
      </c>
      <c r="AD26" s="141">
        <v>2.0499999999999998</v>
      </c>
    </row>
    <row r="27" spans="23:30" s="12" customFormat="1" ht="12.75" customHeight="1">
      <c r="W27" s="225">
        <v>2018</v>
      </c>
      <c r="X27" s="239" t="s">
        <v>256</v>
      </c>
      <c r="Y27" s="238">
        <v>1.53</v>
      </c>
      <c r="Z27" s="238"/>
      <c r="AA27" s="238">
        <v>1.5187742693426973</v>
      </c>
      <c r="AB27" s="238">
        <v>1.6619999999999999</v>
      </c>
      <c r="AC27" s="238">
        <v>1.805580853922609</v>
      </c>
      <c r="AD27" s="238">
        <v>2.06</v>
      </c>
    </row>
    <row r="28" spans="23:30" s="12" customFormat="1" ht="12.75" customHeight="1">
      <c r="W28" s="18"/>
      <c r="X28" s="132" t="s">
        <v>257</v>
      </c>
      <c r="Y28" s="140">
        <v>1.6080000000000001</v>
      </c>
      <c r="Z28" s="140"/>
      <c r="AA28" s="140">
        <v>1.4979347695682723</v>
      </c>
      <c r="AB28" s="140">
        <v>1.7569999999999999</v>
      </c>
      <c r="AC28" s="140">
        <v>1.9227771000399481</v>
      </c>
      <c r="AD28" s="140">
        <v>2.02</v>
      </c>
    </row>
    <row r="29" spans="23:30" s="12" customFormat="1" ht="12.75" customHeight="1">
      <c r="W29" s="18"/>
      <c r="X29" s="132" t="s">
        <v>258</v>
      </c>
      <c r="Y29" s="140">
        <v>1.5309999999999999</v>
      </c>
      <c r="Z29" s="140"/>
      <c r="AA29" s="140">
        <v>1.4734462620498041</v>
      </c>
      <c r="AB29" s="140">
        <v>1.736</v>
      </c>
      <c r="AC29" s="140">
        <v>1.727106974699347</v>
      </c>
      <c r="AD29" s="140">
        <v>2.0099999999999998</v>
      </c>
    </row>
    <row r="30" spans="23:30" s="12" customFormat="1" ht="12.75" customHeight="1">
      <c r="W30" s="18"/>
      <c r="X30" s="132" t="s">
        <v>259</v>
      </c>
      <c r="Y30" s="140">
        <v>1.5349999999999999</v>
      </c>
      <c r="Z30" s="140"/>
      <c r="AA30" s="140">
        <v>1.391051100235615</v>
      </c>
      <c r="AB30" s="140">
        <v>1.742</v>
      </c>
      <c r="AC30" s="140">
        <v>1.5853137806263065</v>
      </c>
      <c r="AD30" s="140">
        <v>2.02</v>
      </c>
    </row>
    <row r="31" spans="23:30" s="12" customFormat="1" ht="12.75" customHeight="1">
      <c r="W31" s="18"/>
      <c r="X31" s="132" t="s">
        <v>260</v>
      </c>
      <c r="Y31" s="140">
        <v>1.423</v>
      </c>
      <c r="Z31" s="140"/>
      <c r="AA31" s="140">
        <v>1.2776076840762294</v>
      </c>
      <c r="AB31" s="140">
        <v>1.905</v>
      </c>
      <c r="AC31" s="140">
        <v>1.7290240416043308</v>
      </c>
      <c r="AD31" s="140">
        <v>1.94</v>
      </c>
    </row>
    <row r="32" spans="23:30" s="12" customFormat="1" ht="12.75" customHeight="1">
      <c r="W32" s="18"/>
      <c r="X32" s="132" t="s">
        <v>261</v>
      </c>
      <c r="Y32" s="140">
        <v>1.3859999999999999</v>
      </c>
      <c r="Z32" s="140"/>
      <c r="AA32" s="140">
        <v>1.2220783493150054</v>
      </c>
      <c r="AB32" s="140">
        <v>1.903</v>
      </c>
      <c r="AC32" s="140">
        <v>1.5963053666203311</v>
      </c>
      <c r="AD32" s="140">
        <v>1.91</v>
      </c>
    </row>
    <row r="33" spans="4:30" ht="12.75" customHeight="1">
      <c r="W33" s="18"/>
      <c r="X33" s="132" t="s">
        <v>262</v>
      </c>
      <c r="Y33" s="140">
        <v>1.393</v>
      </c>
      <c r="Z33" s="140"/>
      <c r="AA33" s="140">
        <v>1.2291332275946341</v>
      </c>
      <c r="AB33" s="140">
        <v>1.9239999999999999</v>
      </c>
      <c r="AC33" s="140">
        <v>1.5935619588549037</v>
      </c>
      <c r="AD33" s="140">
        <v>1.91</v>
      </c>
    </row>
    <row r="34" spans="4:30" ht="12.75" customHeight="1">
      <c r="W34" s="18"/>
      <c r="X34" s="132" t="s">
        <v>263</v>
      </c>
      <c r="Y34" s="140">
        <v>1.325</v>
      </c>
      <c r="Z34" s="140"/>
      <c r="AA34" s="140">
        <v>1.2207121287891864</v>
      </c>
      <c r="AB34" s="140">
        <v>2.0099999999999998</v>
      </c>
      <c r="AC34" s="140">
        <v>1.7135889863512888</v>
      </c>
      <c r="AD34" s="140">
        <v>1.89</v>
      </c>
    </row>
    <row r="35" spans="4:30" ht="12.75" customHeight="1">
      <c r="W35" s="18"/>
      <c r="X35" s="132" t="s">
        <v>264</v>
      </c>
      <c r="Y35" s="140">
        <v>1.163</v>
      </c>
      <c r="Z35" s="140"/>
      <c r="AA35" s="140">
        <v>1.2110112526404153</v>
      </c>
      <c r="AB35" s="140">
        <v>1.9219999999999999</v>
      </c>
      <c r="AC35" s="140">
        <v>1.6945784505537742</v>
      </c>
      <c r="AD35" s="140">
        <v>1.85</v>
      </c>
    </row>
    <row r="36" spans="4:30" ht="12.75" customHeight="1">
      <c r="W36" s="18"/>
      <c r="X36" s="132" t="s">
        <v>265</v>
      </c>
      <c r="Y36" s="140">
        <v>1.157</v>
      </c>
      <c r="Z36" s="140"/>
      <c r="AA36" s="140">
        <v>1.3259156235512288</v>
      </c>
      <c r="AB36" s="140">
        <v>1.8560000000000001</v>
      </c>
      <c r="AC36" s="140">
        <v>1.6574532786814624</v>
      </c>
      <c r="AD36" s="140">
        <v>1.85</v>
      </c>
    </row>
    <row r="37" spans="4:30" ht="12.75" customHeight="1">
      <c r="W37" s="18"/>
      <c r="X37" s="132" t="s">
        <v>266</v>
      </c>
      <c r="Y37" s="140">
        <v>1.1479999999999999</v>
      </c>
      <c r="Z37" s="140"/>
      <c r="AA37" s="140">
        <v>1.3000376366918802</v>
      </c>
      <c r="AB37" s="140">
        <v>1.875</v>
      </c>
      <c r="AC37" s="140">
        <v>1.6968632769524423</v>
      </c>
      <c r="AD37" s="140">
        <v>1.81</v>
      </c>
    </row>
    <row r="38" spans="4:30" ht="12.75" customHeight="1">
      <c r="D38" s="111"/>
      <c r="W38" s="17"/>
      <c r="X38" s="139" t="s">
        <v>267</v>
      </c>
      <c r="Y38" s="141">
        <v>1.121</v>
      </c>
      <c r="Z38" s="141"/>
      <c r="AA38" s="141">
        <v>1.2797231626823486</v>
      </c>
      <c r="AB38" s="141">
        <v>1.7929999999999999</v>
      </c>
      <c r="AC38" s="141">
        <v>1.7118009252406845</v>
      </c>
      <c r="AD38" s="141">
        <v>1.75</v>
      </c>
    </row>
    <row r="39" spans="4:30" ht="12.75" customHeight="1">
      <c r="W39" s="225">
        <v>2019</v>
      </c>
      <c r="X39" s="239" t="s">
        <v>268</v>
      </c>
      <c r="Y39" s="238">
        <v>1.3440000000000001</v>
      </c>
      <c r="Z39" s="238"/>
      <c r="AA39" s="238">
        <v>1.3484456430627938</v>
      </c>
      <c r="AB39" s="238">
        <v>1.796</v>
      </c>
      <c r="AC39" s="238">
        <v>1.5942084184718439</v>
      </c>
      <c r="AD39" s="238">
        <v>1.7</v>
      </c>
    </row>
    <row r="40" spans="4:30" ht="12.75" customHeight="1">
      <c r="W40" s="18"/>
      <c r="X40" s="132" t="s">
        <v>269</v>
      </c>
      <c r="Y40" s="140">
        <v>1.5189999999999999</v>
      </c>
      <c r="Z40" s="140"/>
      <c r="AA40" s="140">
        <v>1.3642619758971435</v>
      </c>
      <c r="AB40" s="140">
        <v>1.87</v>
      </c>
      <c r="AC40" s="140">
        <v>1.5623205130405733</v>
      </c>
      <c r="AD40" s="140">
        <v>1.7</v>
      </c>
    </row>
    <row r="41" spans="4:30" ht="12.75" customHeight="1">
      <c r="W41" s="18"/>
      <c r="X41" s="132" t="s">
        <v>270</v>
      </c>
      <c r="Y41" s="140">
        <v>1.42</v>
      </c>
      <c r="Z41" s="140"/>
      <c r="AA41" s="140">
        <v>1.3278118738744438</v>
      </c>
      <c r="AB41" s="140">
        <v>1.863</v>
      </c>
      <c r="AC41" s="140">
        <v>1.5586840719177553</v>
      </c>
      <c r="AD41" s="140">
        <v>1.65</v>
      </c>
    </row>
    <row r="42" spans="4:30" ht="12.75" customHeight="1">
      <c r="W42" s="18"/>
      <c r="X42" s="132" t="s">
        <v>271</v>
      </c>
      <c r="Y42" s="140">
        <v>1.377</v>
      </c>
      <c r="Z42" s="140"/>
      <c r="AA42" s="140">
        <v>1.3268952931336022</v>
      </c>
      <c r="AB42" s="140">
        <v>1.81</v>
      </c>
      <c r="AC42" s="140">
        <v>1.4747986477695116</v>
      </c>
      <c r="AD42" s="140">
        <v>1.69</v>
      </c>
    </row>
    <row r="43" spans="4:30" ht="12.75" customHeight="1">
      <c r="W43" s="18"/>
      <c r="X43" s="132" t="s">
        <v>272</v>
      </c>
      <c r="Y43" s="140">
        <v>1.31</v>
      </c>
      <c r="Z43" s="140"/>
      <c r="AA43" s="140">
        <v>1.2854861361331007</v>
      </c>
      <c r="AB43" s="140">
        <v>1.946</v>
      </c>
      <c r="AC43" s="140">
        <v>1.4704295710859212</v>
      </c>
      <c r="AD43" s="140">
        <v>1.65</v>
      </c>
    </row>
    <row r="44" spans="4:30" ht="12.75" customHeight="1">
      <c r="W44" s="18"/>
      <c r="X44" s="132" t="s">
        <v>273</v>
      </c>
      <c r="Y44" s="140">
        <v>1.353</v>
      </c>
      <c r="Z44" s="140"/>
      <c r="AA44" s="140">
        <v>1.3106569545739915</v>
      </c>
      <c r="AB44" s="140">
        <v>2.109</v>
      </c>
      <c r="AC44" s="140">
        <v>1.4740781892726154</v>
      </c>
      <c r="AD44" s="140">
        <v>1.7</v>
      </c>
    </row>
    <row r="45" spans="4:30" ht="12.75" customHeight="1">
      <c r="W45" s="18"/>
      <c r="X45" s="132" t="s">
        <v>274</v>
      </c>
      <c r="Y45" s="140">
        <v>1.391</v>
      </c>
      <c r="Z45" s="140"/>
      <c r="AA45" s="140">
        <v>1.3545872089693876</v>
      </c>
      <c r="AB45" s="140">
        <v>2.21</v>
      </c>
      <c r="AC45" s="140">
        <v>1.4981231184869603</v>
      </c>
      <c r="AD45" s="140">
        <v>1.79</v>
      </c>
    </row>
    <row r="46" spans="4:30" ht="12.75" customHeight="1">
      <c r="W46" s="18"/>
      <c r="X46" s="132" t="s">
        <v>275</v>
      </c>
      <c r="Y46" s="140">
        <v>1.21</v>
      </c>
      <c r="Z46" s="140"/>
      <c r="AA46" s="140">
        <v>1.2746929354421925</v>
      </c>
      <c r="AB46" s="140">
        <v>2.2370000000000001</v>
      </c>
      <c r="AC46" s="140">
        <v>1.4040560171426508</v>
      </c>
      <c r="AD46" s="140">
        <v>1.76</v>
      </c>
    </row>
    <row r="47" spans="4:30" ht="12.75" customHeight="1">
      <c r="W47" s="18"/>
      <c r="X47" s="132" t="s">
        <v>276</v>
      </c>
      <c r="Y47" s="140">
        <v>1.137</v>
      </c>
      <c r="Z47" s="140"/>
      <c r="AA47" s="140">
        <v>1.274910943720843</v>
      </c>
      <c r="AB47" s="140">
        <v>2.2559999999999998</v>
      </c>
      <c r="AC47" s="140">
        <v>1.4597407815047967</v>
      </c>
      <c r="AD47" s="140">
        <v>1.81</v>
      </c>
    </row>
    <row r="48" spans="4:30" ht="12.75" customHeight="1">
      <c r="W48" s="18"/>
      <c r="X48" s="18" t="s">
        <v>277</v>
      </c>
      <c r="Y48" s="140">
        <v>1.1339999999999999</v>
      </c>
      <c r="Z48" s="140"/>
      <c r="AA48" s="140">
        <v>1.325177391729875</v>
      </c>
      <c r="AB48" s="140">
        <v>2.3029999999999999</v>
      </c>
      <c r="AC48" s="140">
        <v>1.4471885265255329</v>
      </c>
      <c r="AD48" s="140">
        <v>1.83</v>
      </c>
    </row>
    <row r="49" spans="23:30" ht="12.75" customHeight="1">
      <c r="W49" s="18"/>
      <c r="X49" s="132" t="s">
        <v>278</v>
      </c>
      <c r="Y49" s="140">
        <v>1.2050000000000001</v>
      </c>
      <c r="Z49" s="140"/>
      <c r="AA49" s="140">
        <v>1.5549619848103902</v>
      </c>
      <c r="AB49" s="140">
        <v>2.3490000000000002</v>
      </c>
      <c r="AC49" s="140">
        <v>1.4133471946109806</v>
      </c>
      <c r="AD49" s="140">
        <v>1.65</v>
      </c>
    </row>
    <row r="50" spans="23:30" ht="12.75" customHeight="1">
      <c r="W50" s="17"/>
      <c r="X50" s="139" t="s">
        <v>279</v>
      </c>
      <c r="Y50" s="141">
        <v>1.321</v>
      </c>
      <c r="Z50" s="141"/>
      <c r="AA50" s="141">
        <v>1.6698068243002624</v>
      </c>
      <c r="AB50" s="141">
        <v>2.2789999999999999</v>
      </c>
      <c r="AC50" s="141">
        <v>1.4445831349686722</v>
      </c>
      <c r="AD50" s="141">
        <v>1.64</v>
      </c>
    </row>
    <row r="51" spans="23:30" ht="12.75" customHeight="1">
      <c r="W51" s="225">
        <v>2020</v>
      </c>
      <c r="X51" s="240" t="s">
        <v>128</v>
      </c>
      <c r="Y51" s="238">
        <v>1.32</v>
      </c>
      <c r="Z51" s="238"/>
      <c r="AA51" s="238">
        <v>1.5467497442166676</v>
      </c>
      <c r="AB51" s="238">
        <v>2.1190000000000002</v>
      </c>
      <c r="AC51" s="238">
        <v>1.4483348028475578</v>
      </c>
      <c r="AD51" s="238">
        <v>1.53</v>
      </c>
    </row>
    <row r="52" spans="23:30" ht="12.75" customHeight="1">
      <c r="W52" s="18"/>
      <c r="X52" s="164" t="s">
        <v>129</v>
      </c>
      <c r="Y52" s="140">
        <v>1.38</v>
      </c>
      <c r="Z52" s="140"/>
      <c r="AA52" s="140">
        <v>1.5336463296615952</v>
      </c>
      <c r="AB52" s="140">
        <v>2.1190000000000002</v>
      </c>
      <c r="AC52" s="140">
        <v>1.4354174103665323</v>
      </c>
      <c r="AD52" s="140">
        <v>1.48</v>
      </c>
    </row>
    <row r="53" spans="23:30" ht="12.75" customHeight="1">
      <c r="W53" s="18"/>
      <c r="X53" s="164" t="s">
        <v>130</v>
      </c>
      <c r="Y53" s="140">
        <v>1.4159999999999999</v>
      </c>
      <c r="Z53" s="140"/>
      <c r="AA53" s="140">
        <v>1.345</v>
      </c>
      <c r="AB53" s="140">
        <v>1.9930000000000001</v>
      </c>
      <c r="AC53" s="140">
        <v>1.2649999999999999</v>
      </c>
      <c r="AD53" s="140">
        <v>1.41</v>
      </c>
    </row>
    <row r="54" spans="23:30" ht="12.75" customHeight="1">
      <c r="W54" s="18"/>
      <c r="X54" s="164" t="s">
        <v>131</v>
      </c>
      <c r="Y54" s="140">
        <v>1.282</v>
      </c>
      <c r="Z54" s="140"/>
      <c r="AA54" s="140">
        <v>1.2110000000000001</v>
      </c>
      <c r="AB54" s="140">
        <v>1.74</v>
      </c>
      <c r="AC54" s="140">
        <v>1.1479999999999999</v>
      </c>
      <c r="AD54" s="273">
        <v>1.37</v>
      </c>
    </row>
    <row r="55" spans="23:30" ht="12.75" customHeight="1">
      <c r="W55" s="18"/>
      <c r="X55" s="164" t="s">
        <v>132</v>
      </c>
      <c r="Y55" s="140">
        <v>1.23</v>
      </c>
      <c r="Z55" s="140"/>
      <c r="AA55" s="140">
        <v>1.1299999999999999</v>
      </c>
      <c r="AB55" s="140">
        <v>1.85</v>
      </c>
      <c r="AC55" s="140">
        <v>1.1000000000000001</v>
      </c>
      <c r="AD55" s="140">
        <v>1.43</v>
      </c>
    </row>
    <row r="56" spans="23:30" ht="12.75" customHeight="1">
      <c r="W56" s="18"/>
      <c r="X56" s="164" t="s">
        <v>133</v>
      </c>
      <c r="Y56" s="140">
        <v>1.22</v>
      </c>
      <c r="Z56" s="140"/>
      <c r="AA56" s="140">
        <v>1.3</v>
      </c>
      <c r="AB56" s="140">
        <v>1.89</v>
      </c>
      <c r="AC56" s="140">
        <v>1.1499999999999999</v>
      </c>
      <c r="AD56" s="140">
        <v>1.6</v>
      </c>
    </row>
    <row r="57" spans="23:30" ht="12.75" customHeight="1">
      <c r="W57" s="18"/>
      <c r="X57" s="164" t="s">
        <v>134</v>
      </c>
      <c r="Y57" s="140">
        <v>1.23</v>
      </c>
      <c r="Z57" s="140"/>
      <c r="AA57" s="140">
        <v>1.36</v>
      </c>
      <c r="AB57" s="140">
        <v>1.92</v>
      </c>
      <c r="AC57" s="140">
        <v>1.22</v>
      </c>
      <c r="AD57" s="140">
        <v>1.73</v>
      </c>
    </row>
    <row r="58" spans="23:30" ht="12.75" customHeight="1">
      <c r="W58" s="18"/>
      <c r="X58" s="164" t="s">
        <v>135</v>
      </c>
      <c r="Y58" s="140">
        <v>1.26</v>
      </c>
      <c r="Z58" s="140"/>
      <c r="AA58" s="140">
        <v>1.37</v>
      </c>
      <c r="AB58" s="140">
        <v>2.0299999999999998</v>
      </c>
      <c r="AC58" s="140">
        <v>1.3</v>
      </c>
      <c r="AD58" s="140">
        <v>1.98</v>
      </c>
    </row>
    <row r="59" spans="23:30" ht="12.75" customHeight="1">
      <c r="W59" s="18"/>
      <c r="X59" s="164" t="s">
        <v>136</v>
      </c>
      <c r="Y59" s="140">
        <v>1.25</v>
      </c>
      <c r="Z59" s="140"/>
      <c r="AA59" s="140">
        <v>1.5</v>
      </c>
      <c r="AB59" s="140">
        <v>1.93</v>
      </c>
      <c r="AC59" s="140">
        <v>1.32</v>
      </c>
      <c r="AD59" s="140">
        <v>2.31</v>
      </c>
    </row>
    <row r="60" spans="23:30" ht="12.75" customHeight="1">
      <c r="W60" s="18"/>
      <c r="X60" s="164" t="s">
        <v>137</v>
      </c>
      <c r="Y60" s="140">
        <v>1.27</v>
      </c>
      <c r="Z60" s="140"/>
      <c r="AA60" s="140">
        <v>1.53</v>
      </c>
      <c r="AB60" s="140">
        <v>1.86</v>
      </c>
      <c r="AC60" s="140">
        <v>1.45</v>
      </c>
      <c r="AD60" s="140">
        <v>2.29</v>
      </c>
    </row>
    <row r="61" spans="23:30">
      <c r="W61" s="18"/>
      <c r="X61" s="164" t="s">
        <v>138</v>
      </c>
      <c r="Y61" s="140">
        <v>1.37</v>
      </c>
      <c r="Z61" s="140"/>
      <c r="AA61" s="140">
        <v>1.71</v>
      </c>
      <c r="AB61" s="140">
        <v>1.84</v>
      </c>
      <c r="AC61" s="140">
        <v>1.55</v>
      </c>
      <c r="AD61" s="140">
        <v>2.2999999999999998</v>
      </c>
    </row>
    <row r="62" spans="23:30">
      <c r="W62" s="17"/>
      <c r="X62" s="165" t="s">
        <v>139</v>
      </c>
      <c r="Y62" s="141">
        <v>1.63</v>
      </c>
      <c r="Z62" s="141"/>
      <c r="AA62" s="141">
        <v>1.69</v>
      </c>
      <c r="AB62" s="141">
        <v>1.71</v>
      </c>
      <c r="AC62" s="141">
        <v>1.51</v>
      </c>
      <c r="AD62" s="141">
        <v>2.2799999999999998</v>
      </c>
    </row>
    <row r="63" spans="23:30">
      <c r="W63" s="225">
        <v>2021</v>
      </c>
      <c r="X63" s="240" t="s">
        <v>140</v>
      </c>
      <c r="Y63" s="238">
        <v>1.61</v>
      </c>
      <c r="Z63" s="238"/>
      <c r="AA63" s="238">
        <v>1.75</v>
      </c>
      <c r="AB63" s="238">
        <v>1.76</v>
      </c>
      <c r="AC63" s="238">
        <v>1.62</v>
      </c>
      <c r="AD63" s="238">
        <v>2.2000000000000002</v>
      </c>
    </row>
    <row r="64" spans="23:30">
      <c r="W64" s="18"/>
      <c r="X64" s="164" t="s">
        <v>141</v>
      </c>
      <c r="Y64" s="140">
        <v>1.69</v>
      </c>
      <c r="Z64" s="140"/>
      <c r="AA64" s="140">
        <v>1.82</v>
      </c>
      <c r="AB64" s="140">
        <v>1.92</v>
      </c>
      <c r="AC64" s="140">
        <v>1.63</v>
      </c>
      <c r="AD64" s="140">
        <v>2.1800000000000002</v>
      </c>
    </row>
    <row r="65" spans="23:30">
      <c r="W65" s="18"/>
      <c r="X65" s="164" t="s">
        <v>142</v>
      </c>
      <c r="Y65" s="140">
        <v>1.7</v>
      </c>
      <c r="Z65" s="140"/>
      <c r="AA65" s="140">
        <v>1.78</v>
      </c>
      <c r="AB65" s="140">
        <v>1.95</v>
      </c>
      <c r="AC65" s="140">
        <v>1.72</v>
      </c>
      <c r="AD65" s="140">
        <v>2.23</v>
      </c>
    </row>
    <row r="66" spans="23:30">
      <c r="W66" s="18"/>
      <c r="X66" s="164" t="s">
        <v>143</v>
      </c>
      <c r="Y66" s="140">
        <v>1.77</v>
      </c>
      <c r="Z66" s="140"/>
      <c r="AA66" s="140">
        <v>1.85</v>
      </c>
      <c r="AB66" s="140">
        <v>1.94</v>
      </c>
      <c r="AC66" s="140">
        <v>1.61</v>
      </c>
      <c r="AD66" s="273">
        <v>2.41</v>
      </c>
    </row>
    <row r="67" spans="23:30">
      <c r="W67" s="18"/>
      <c r="X67" s="164" t="s">
        <v>144</v>
      </c>
      <c r="Y67" s="140">
        <v>1.8</v>
      </c>
      <c r="Z67" s="140"/>
      <c r="AA67" s="140">
        <v>1.89</v>
      </c>
      <c r="AB67" s="140">
        <v>2.1</v>
      </c>
      <c r="AC67" s="140">
        <v>1.62</v>
      </c>
      <c r="AD67" s="140">
        <v>2.61</v>
      </c>
    </row>
    <row r="68" spans="23:30">
      <c r="W68" s="18"/>
      <c r="X68" s="164" t="s">
        <v>145</v>
      </c>
      <c r="Y68" s="140">
        <v>1.76</v>
      </c>
      <c r="Z68" s="140"/>
      <c r="AA68" s="140">
        <v>2.0499999999999998</v>
      </c>
      <c r="AB68" s="140">
        <v>2.1800000000000002</v>
      </c>
      <c r="AC68" s="140">
        <v>1.73</v>
      </c>
      <c r="AD68" s="140">
        <v>2.71</v>
      </c>
    </row>
    <row r="69" spans="23:30">
      <c r="W69" s="18"/>
      <c r="X69" s="164" t="s">
        <v>146</v>
      </c>
      <c r="Y69" s="140">
        <v>1.64</v>
      </c>
      <c r="Z69" s="140"/>
      <c r="AA69" s="140">
        <v>2</v>
      </c>
      <c r="AB69" s="140">
        <v>2.29</v>
      </c>
      <c r="AC69" s="140">
        <v>1.65</v>
      </c>
      <c r="AD69" s="140">
        <v>2.78</v>
      </c>
    </row>
    <row r="70" spans="23:30">
      <c r="W70" s="18"/>
      <c r="X70" s="164" t="s">
        <v>147</v>
      </c>
      <c r="Y70" s="140">
        <v>1.6524594972067037</v>
      </c>
      <c r="Z70" s="140"/>
      <c r="AA70" s="140">
        <v>1.9647249644705023</v>
      </c>
      <c r="AB70" s="140">
        <v>2.44</v>
      </c>
      <c r="AC70" s="140">
        <v>1.9852269079089875</v>
      </c>
      <c r="AD70" s="140">
        <v>2.98</v>
      </c>
    </row>
    <row r="71" spans="23:30">
      <c r="W71" s="18"/>
      <c r="X71" s="164" t="s">
        <v>148</v>
      </c>
      <c r="Y71" s="140">
        <v>1.6969315610238385</v>
      </c>
      <c r="Z71" s="140"/>
      <c r="AA71" s="140">
        <v>1.8817390990633467</v>
      </c>
      <c r="AB71" s="140">
        <v>2.4580000000000002</v>
      </c>
      <c r="AC71" s="140">
        <v>1.9262806617747092</v>
      </c>
      <c r="AD71" s="140">
        <v>3</v>
      </c>
    </row>
    <row r="72" spans="23:30">
      <c r="W72" s="18"/>
      <c r="X72" s="164" t="s">
        <v>149</v>
      </c>
      <c r="Y72" s="140">
        <v>1.7190000000000001</v>
      </c>
      <c r="Z72" s="140"/>
      <c r="AA72" s="140">
        <v>1.6194877643170917</v>
      </c>
      <c r="AB72" s="140">
        <v>2.5680000000000001</v>
      </c>
      <c r="AC72" s="140">
        <v>2.0146575934565263</v>
      </c>
      <c r="AD72" s="140">
        <v>2.73</v>
      </c>
    </row>
    <row r="73" spans="23:30">
      <c r="W73" s="18"/>
      <c r="X73" s="164" t="s">
        <v>150</v>
      </c>
      <c r="Y73" s="140">
        <v>2</v>
      </c>
      <c r="Z73" s="140"/>
      <c r="AA73" s="140">
        <v>1.72</v>
      </c>
      <c r="AB73" s="140">
        <v>2.4500000000000002</v>
      </c>
      <c r="AC73" s="140">
        <v>1.95</v>
      </c>
      <c r="AD73" s="140">
        <v>2.58</v>
      </c>
    </row>
    <row r="74" spans="23:30">
      <c r="W74" s="17"/>
      <c r="X74" s="165" t="s">
        <v>151</v>
      </c>
      <c r="Y74" s="141">
        <v>2.12</v>
      </c>
      <c r="Z74" s="141"/>
      <c r="AA74" s="141">
        <v>1.83</v>
      </c>
      <c r="AB74" s="141">
        <v>2.34</v>
      </c>
      <c r="AC74" s="141">
        <v>2.0099999999999998</v>
      </c>
      <c r="AD74" s="141">
        <v>2.3199999999999998</v>
      </c>
    </row>
    <row r="75" spans="23:30">
      <c r="W75" s="225">
        <v>2022</v>
      </c>
      <c r="X75" s="240" t="s">
        <v>152</v>
      </c>
      <c r="Y75" s="238">
        <v>2.02</v>
      </c>
      <c r="Z75" s="238"/>
      <c r="AA75" s="238">
        <v>1.99</v>
      </c>
      <c r="AB75" s="238">
        <v>2.41</v>
      </c>
      <c r="AC75" s="238">
        <v>1.9</v>
      </c>
      <c r="AD75" s="238">
        <v>2.27</v>
      </c>
    </row>
    <row r="76" spans="23:30">
      <c r="W76" s="18"/>
      <c r="X76" s="164" t="s">
        <v>153</v>
      </c>
      <c r="Y76" s="140">
        <v>2.2599999999999998</v>
      </c>
      <c r="Z76" s="140"/>
      <c r="AA76" s="140">
        <v>2.12</v>
      </c>
      <c r="AB76" s="140">
        <v>2.63</v>
      </c>
      <c r="AC76" s="140">
        <v>1.87</v>
      </c>
      <c r="AD76" s="140">
        <v>2.4300000000000002</v>
      </c>
    </row>
    <row r="77" spans="23:30">
      <c r="W77" s="18"/>
      <c r="X77" s="164" t="s">
        <v>154</v>
      </c>
      <c r="Y77" s="140">
        <v>2.36</v>
      </c>
      <c r="Z77" s="140"/>
      <c r="AA77" s="140">
        <v>2.23</v>
      </c>
      <c r="AB77" s="140">
        <v>2.75</v>
      </c>
      <c r="AC77" s="140">
        <v>1.84</v>
      </c>
      <c r="AD77" s="140">
        <v>2.56</v>
      </c>
    </row>
    <row r="78" spans="23:30">
      <c r="W78" s="18"/>
      <c r="X78" s="164" t="s">
        <v>155</v>
      </c>
      <c r="Y78" s="140">
        <v>2.39</v>
      </c>
      <c r="Z78" s="140"/>
      <c r="AA78" s="140">
        <v>2.19</v>
      </c>
      <c r="AB78" s="140">
        <v>2.89</v>
      </c>
      <c r="AC78" s="140">
        <v>1.87</v>
      </c>
      <c r="AD78" s="273">
        <v>2.54</v>
      </c>
    </row>
    <row r="79" spans="23:30">
      <c r="W79" s="18"/>
      <c r="X79" s="164" t="s">
        <v>156</v>
      </c>
      <c r="Y79" s="140">
        <v>2.31</v>
      </c>
      <c r="Z79" s="140"/>
      <c r="AA79" s="140">
        <v>2.04</v>
      </c>
      <c r="AB79" s="140">
        <v>2.97</v>
      </c>
      <c r="AC79" s="140">
        <v>1.77</v>
      </c>
      <c r="AD79" s="140">
        <v>2.38</v>
      </c>
    </row>
    <row r="80" spans="23:30">
      <c r="W80" s="18"/>
      <c r="X80" s="164" t="s">
        <v>157</v>
      </c>
      <c r="Y80" s="140">
        <v>2.15</v>
      </c>
      <c r="Z80" s="140"/>
      <c r="AA80" s="140">
        <v>1.96</v>
      </c>
      <c r="AB80" s="140">
        <v>2.98</v>
      </c>
      <c r="AC80" s="140">
        <v>1.76</v>
      </c>
      <c r="AD80" s="140">
        <v>2.35</v>
      </c>
    </row>
    <row r="81" spans="23:30">
      <c r="W81" s="18"/>
      <c r="X81" s="164" t="s">
        <v>158</v>
      </c>
      <c r="Y81" s="140">
        <v>2.04</v>
      </c>
      <c r="Z81" s="140"/>
      <c r="AA81" s="140">
        <v>1.91</v>
      </c>
      <c r="AB81" s="140">
        <v>2.98</v>
      </c>
      <c r="AC81" s="140">
        <v>1.75</v>
      </c>
      <c r="AD81" s="140">
        <v>2.14</v>
      </c>
    </row>
    <row r="82" spans="23:30">
      <c r="W82" s="18"/>
      <c r="X82" s="164" t="s">
        <v>159</v>
      </c>
      <c r="Y82" s="140">
        <v>2.0699999999999998</v>
      </c>
      <c r="Z82" s="140"/>
      <c r="AA82" s="140">
        <v>2.0299999999999998</v>
      </c>
      <c r="AB82" s="140">
        <v>2.98</v>
      </c>
      <c r="AC82" s="140">
        <v>1.84</v>
      </c>
      <c r="AD82" s="140">
        <v>2.29</v>
      </c>
    </row>
    <row r="83" spans="23:30">
      <c r="W83" s="18"/>
      <c r="X83" s="164" t="s">
        <v>160</v>
      </c>
      <c r="Y83" s="140">
        <v>1.92</v>
      </c>
      <c r="Z83" s="140"/>
      <c r="AA83" s="140">
        <v>1.93</v>
      </c>
      <c r="AB83" s="140">
        <v>2.78</v>
      </c>
      <c r="AC83" s="140">
        <v>1.82</v>
      </c>
      <c r="AD83" s="140">
        <v>2.27</v>
      </c>
    </row>
    <row r="84" spans="23:30">
      <c r="W84" s="18"/>
      <c r="X84" s="164" t="s">
        <v>161</v>
      </c>
      <c r="Y84" s="140">
        <v>1.75</v>
      </c>
      <c r="Z84" s="140"/>
      <c r="AA84" s="140">
        <v>1.88</v>
      </c>
      <c r="AB84" s="140">
        <v>2.2999999999999998</v>
      </c>
      <c r="AC84" s="140">
        <v>1.64</v>
      </c>
      <c r="AD84" s="140">
        <v>2.13</v>
      </c>
    </row>
    <row r="85" spans="23:30">
      <c r="W85" s="18"/>
      <c r="X85" s="164" t="s">
        <v>162</v>
      </c>
      <c r="Y85" s="140">
        <v>1.63</v>
      </c>
      <c r="Z85" s="140"/>
      <c r="AA85" s="140">
        <v>1.79</v>
      </c>
      <c r="AB85" s="140">
        <v>2.21</v>
      </c>
      <c r="AC85" s="140">
        <v>1.68</v>
      </c>
      <c r="AD85" s="140">
        <v>2.11</v>
      </c>
    </row>
    <row r="86" spans="23:30">
      <c r="W86" s="17"/>
      <c r="X86" s="165" t="s">
        <v>163</v>
      </c>
      <c r="Y86" s="141">
        <v>1.6</v>
      </c>
      <c r="Z86" s="141"/>
      <c r="AA86" s="141">
        <v>1.85</v>
      </c>
      <c r="AB86" s="141">
        <v>2.09</v>
      </c>
      <c r="AC86" s="141">
        <v>1.67</v>
      </c>
      <c r="AD86" s="141">
        <v>2.08</v>
      </c>
    </row>
    <row r="87" spans="23:30">
      <c r="W87" s="225">
        <v>2023</v>
      </c>
      <c r="X87" s="240" t="s">
        <v>164</v>
      </c>
      <c r="Y87" s="238">
        <v>1.752</v>
      </c>
      <c r="Z87" s="238"/>
      <c r="AA87" s="238">
        <v>1.835</v>
      </c>
      <c r="AB87" s="238">
        <v>1.99</v>
      </c>
      <c r="AC87" s="238">
        <v>1.7549999999999999</v>
      </c>
      <c r="AD87" s="238">
        <v>2.11</v>
      </c>
    </row>
    <row r="88" spans="23:30">
      <c r="W88" s="18"/>
      <c r="X88" s="164" t="s">
        <v>165</v>
      </c>
      <c r="Y88" s="140">
        <v>2.2040000000000002</v>
      </c>
      <c r="Z88" s="140"/>
      <c r="AA88" s="140">
        <v>1.8620000000000001</v>
      </c>
      <c r="AB88" s="140">
        <v>2.1339999999999999</v>
      </c>
      <c r="AC88" s="140">
        <v>1.8149999999999999</v>
      </c>
      <c r="AD88" s="140">
        <v>2.19</v>
      </c>
    </row>
    <row r="89" spans="23:30">
      <c r="W89" s="18"/>
      <c r="X89" s="164" t="s">
        <v>166</v>
      </c>
      <c r="Y89" s="140">
        <v>2.0860217489762247</v>
      </c>
      <c r="Z89" s="140"/>
      <c r="AA89" s="140">
        <v>1.8027681159420297</v>
      </c>
      <c r="AB89" s="140">
        <v>2.25</v>
      </c>
      <c r="AC89" s="140">
        <v>1.7922418588596682</v>
      </c>
      <c r="AD89" s="140">
        <v>2.23</v>
      </c>
    </row>
    <row r="90" spans="23:30">
      <c r="W90" s="18"/>
      <c r="X90" s="164" t="s">
        <v>167</v>
      </c>
      <c r="Y90" s="140">
        <v>2.0402769004064085</v>
      </c>
      <c r="Z90" s="140"/>
      <c r="AA90" s="140">
        <v>1.8954629629629629</v>
      </c>
      <c r="AB90" s="140">
        <v>2.3879999999999999</v>
      </c>
      <c r="AC90" s="140">
        <v>1.7710063514789971</v>
      </c>
      <c r="AD90" s="273">
        <v>2.2999999999999998</v>
      </c>
    </row>
    <row r="91" spans="23:30">
      <c r="W91" s="18"/>
      <c r="X91" s="164" t="s">
        <v>168</v>
      </c>
      <c r="Y91" s="140">
        <v>1.8791436537911754</v>
      </c>
      <c r="Z91" s="140"/>
      <c r="AA91" s="140">
        <v>1.7639848484848479</v>
      </c>
      <c r="AB91" s="140">
        <v>2.4009999999999998</v>
      </c>
      <c r="AC91" s="140">
        <v>1.746110649690555</v>
      </c>
      <c r="AD91" s="140">
        <v>2.2999999999999998</v>
      </c>
    </row>
    <row r="92" spans="23:30">
      <c r="W92" s="18"/>
      <c r="X92" s="164" t="s">
        <v>169</v>
      </c>
      <c r="Y92" s="140">
        <v>1.8057662796158103</v>
      </c>
      <c r="Z92" s="140"/>
      <c r="AA92" s="140">
        <v>1.7103492063492063</v>
      </c>
      <c r="AB92" s="140">
        <v>2.2959999999999998</v>
      </c>
      <c r="AC92" s="140">
        <v>1.6890302896641758</v>
      </c>
      <c r="AD92" s="140">
        <v>2.33</v>
      </c>
    </row>
    <row r="93" spans="23:30">
      <c r="W93" s="18"/>
      <c r="X93" s="164" t="s">
        <v>170</v>
      </c>
      <c r="Y93" s="140">
        <v>1.7621693252742063</v>
      </c>
      <c r="Z93" s="140"/>
      <c r="AA93" s="140">
        <v>1.7383650793650791</v>
      </c>
      <c r="AB93" s="140">
        <v>2.1789999999999998</v>
      </c>
      <c r="AC93" s="140">
        <v>1.8059239765036363</v>
      </c>
      <c r="AD93" s="140">
        <v>2.33</v>
      </c>
    </row>
    <row r="94" spans="23:30">
      <c r="W94" s="18"/>
      <c r="X94" s="164" t="s">
        <v>171</v>
      </c>
      <c r="Y94" s="140">
        <v>2.108108006052765</v>
      </c>
      <c r="Z94" s="140"/>
      <c r="AA94" s="140">
        <v>1.5154875586438099</v>
      </c>
      <c r="AB94" s="140">
        <v>2.181</v>
      </c>
      <c r="AC94" s="140">
        <v>1.7669306237806002</v>
      </c>
      <c r="AD94" s="140">
        <v>2.23</v>
      </c>
    </row>
    <row r="95" spans="23:30">
      <c r="W95" s="18"/>
      <c r="X95" s="164" t="s">
        <v>172</v>
      </c>
      <c r="Y95" s="140">
        <v>1.9284009975203515</v>
      </c>
      <c r="Z95" s="140"/>
      <c r="AA95" s="140">
        <v>1.4493263041932851</v>
      </c>
      <c r="AB95" s="140">
        <v>1.9690000000000001</v>
      </c>
      <c r="AC95" s="140">
        <v>1.7495228059115411</v>
      </c>
      <c r="AD95" s="140">
        <v>2.27</v>
      </c>
    </row>
    <row r="96" spans="23:30">
      <c r="W96" s="18"/>
      <c r="X96" s="164" t="s">
        <v>173</v>
      </c>
      <c r="Y96" s="140">
        <v>2.3242106703146375</v>
      </c>
      <c r="Z96" s="140"/>
      <c r="AA96" s="140">
        <v>1.5818236888257069</v>
      </c>
      <c r="AB96" s="140">
        <v>1.8705000000000001</v>
      </c>
      <c r="AC96" s="140">
        <v>1.717166423729348</v>
      </c>
      <c r="AD96" s="140">
        <v>2.11</v>
      </c>
    </row>
    <row r="97" spans="23:30">
      <c r="W97" s="18"/>
      <c r="X97" s="164" t="s">
        <v>174</v>
      </c>
      <c r="Y97" s="140">
        <v>2.6438951238390094</v>
      </c>
      <c r="Z97" s="140"/>
      <c r="AA97" s="140">
        <v>1.6144600516242136</v>
      </c>
      <c r="AB97" s="140">
        <v>1.8839999999999999</v>
      </c>
      <c r="AC97" s="140">
        <v>1.6112226616357337</v>
      </c>
      <c r="AD97" s="140">
        <v>2.17</v>
      </c>
    </row>
    <row r="98" spans="23:30">
      <c r="W98" s="17"/>
      <c r="X98" s="165" t="s">
        <v>175</v>
      </c>
      <c r="Y98" s="141">
        <v>2.1186160771316378</v>
      </c>
      <c r="Z98" s="141"/>
      <c r="AA98" s="141">
        <v>1.707382207404825</v>
      </c>
      <c r="AB98" s="141">
        <v>1.8219999999999998</v>
      </c>
      <c r="AC98" s="141">
        <v>1.7507102487839452</v>
      </c>
      <c r="AD98" s="141">
        <v>2.13</v>
      </c>
    </row>
    <row r="99" spans="23:30">
      <c r="W99" s="225">
        <v>2024</v>
      </c>
      <c r="X99" s="240" t="s">
        <v>176</v>
      </c>
      <c r="Y99" s="238">
        <v>1.7</v>
      </c>
      <c r="Z99" s="238"/>
      <c r="AA99" s="238">
        <v>1.71</v>
      </c>
      <c r="AB99" s="238">
        <v>1.9530000000000001</v>
      </c>
      <c r="AC99" s="238">
        <v>1.8260000000000001</v>
      </c>
      <c r="AD99" s="238">
        <v>1.97</v>
      </c>
    </row>
    <row r="100" spans="23:30">
      <c r="W100" s="18"/>
      <c r="X100" s="164" t="s">
        <v>177</v>
      </c>
      <c r="Y100" s="140">
        <v>1.9790000000000001</v>
      </c>
      <c r="Z100" s="140"/>
      <c r="AA100" s="140">
        <v>1.611</v>
      </c>
      <c r="AB100" s="140">
        <v>1.9830000000000001</v>
      </c>
      <c r="AC100" s="140">
        <v>1.7589999999999999</v>
      </c>
      <c r="AD100" s="140">
        <v>1.85</v>
      </c>
    </row>
    <row r="101" spans="23:30">
      <c r="W101" s="18"/>
      <c r="X101" s="164" t="s">
        <v>178</v>
      </c>
      <c r="Y101" s="140">
        <v>1.9610000000000001</v>
      </c>
      <c r="Z101" s="140"/>
      <c r="AA101" s="140">
        <v>1.5720000000000001</v>
      </c>
      <c r="AB101" s="140">
        <v>2.0169999999999999</v>
      </c>
      <c r="AC101" s="140">
        <v>1.7030000000000001</v>
      </c>
      <c r="AD101" s="140">
        <v>1.85</v>
      </c>
    </row>
    <row r="102" spans="23:30">
      <c r="W102" s="18"/>
      <c r="X102" s="164" t="s">
        <v>179</v>
      </c>
      <c r="Y102" s="140">
        <v>1.986</v>
      </c>
      <c r="Z102" s="140"/>
      <c r="AA102" s="140">
        <v>1.512</v>
      </c>
      <c r="AB102" s="140">
        <v>2.0179999999999998</v>
      </c>
      <c r="AC102" s="140">
        <v>1.64</v>
      </c>
      <c r="AD102" s="273">
        <v>1.91</v>
      </c>
    </row>
    <row r="103" spans="23:30">
      <c r="W103" s="18"/>
      <c r="X103" s="164" t="s">
        <v>180</v>
      </c>
      <c r="Y103" s="140">
        <v>1.962</v>
      </c>
      <c r="Z103" s="140"/>
      <c r="AA103" s="140">
        <v>1.4870000000000001</v>
      </c>
      <c r="AB103" s="140">
        <v>2.0489999999999999</v>
      </c>
      <c r="AC103" s="140">
        <v>1.71</v>
      </c>
      <c r="AD103" s="140">
        <v>1.99</v>
      </c>
    </row>
    <row r="104" spans="23:30">
      <c r="W104" s="18"/>
      <c r="X104" s="164" t="s">
        <v>181</v>
      </c>
      <c r="Y104" s="140">
        <v>1.98</v>
      </c>
      <c r="Z104" s="140"/>
      <c r="AA104" s="140">
        <v>1.3759999999999999</v>
      </c>
      <c r="AB104" s="140">
        <v>2.08</v>
      </c>
      <c r="AC104" s="140">
        <v>1.62</v>
      </c>
      <c r="AD104" s="140">
        <v>2.04</v>
      </c>
    </row>
    <row r="105" spans="23:30">
      <c r="W105" s="18"/>
      <c r="X105" s="164" t="s">
        <v>182</v>
      </c>
      <c r="Y105" s="140">
        <v>2.0569999999999999</v>
      </c>
      <c r="Z105" s="140"/>
      <c r="AA105" s="140">
        <v>1.3919999999999999</v>
      </c>
      <c r="AB105" s="140">
        <v>2.1739999999999999</v>
      </c>
      <c r="AC105" s="140">
        <v>1.6419999999999999</v>
      </c>
      <c r="AD105" s="140">
        <v>2.12</v>
      </c>
    </row>
    <row r="106" spans="23:30">
      <c r="W106" s="18"/>
      <c r="X106" s="164" t="s">
        <v>183</v>
      </c>
      <c r="Y106" s="140">
        <v>2.032</v>
      </c>
      <c r="Z106" s="140"/>
      <c r="AA106" s="140">
        <v>1.4239999999999999</v>
      </c>
      <c r="AB106" s="140">
        <v>2.2519999999999998</v>
      </c>
      <c r="AC106" s="140">
        <v>1.6890000000000001</v>
      </c>
      <c r="AD106" s="140">
        <v>2.2400000000000002</v>
      </c>
    </row>
    <row r="107" spans="23:30">
      <c r="W107" s="18"/>
      <c r="X107" s="164" t="s">
        <v>184</v>
      </c>
      <c r="Y107" s="140">
        <v>1.9079999999999999</v>
      </c>
      <c r="Z107" s="140"/>
      <c r="AA107" s="140">
        <v>1.55</v>
      </c>
      <c r="AB107" s="140">
        <v>2.2490000000000001</v>
      </c>
      <c r="AC107" s="140">
        <v>1.663</v>
      </c>
      <c r="AD107" s="140">
        <v>2.31</v>
      </c>
    </row>
    <row r="108" spans="23:30">
      <c r="W108" s="18"/>
      <c r="X108" s="164" t="s">
        <v>185</v>
      </c>
      <c r="Y108" s="140">
        <v>1.899</v>
      </c>
      <c r="Z108" s="140"/>
      <c r="AA108" s="140">
        <v>1.8009999999999999</v>
      </c>
      <c r="AB108" s="140">
        <v>2.2269999999999999</v>
      </c>
      <c r="AC108" s="140">
        <v>1.774</v>
      </c>
      <c r="AD108" s="140">
        <v>2.34</v>
      </c>
    </row>
    <row r="109" spans="23:30">
      <c r="W109" s="18"/>
      <c r="X109" s="164" t="s">
        <v>186</v>
      </c>
      <c r="Y109" s="140">
        <v>1.9710000000000001</v>
      </c>
      <c r="Z109" s="140"/>
      <c r="AA109" s="140">
        <v>1.9610000000000001</v>
      </c>
      <c r="AB109" s="140">
        <v>2.262</v>
      </c>
      <c r="AC109" s="140">
        <v>1.883</v>
      </c>
      <c r="AD109" s="140">
        <v>2.23</v>
      </c>
    </row>
    <row r="110" spans="23:30">
      <c r="W110" s="756"/>
      <c r="X110" s="165" t="s">
        <v>187</v>
      </c>
      <c r="Y110" s="141">
        <v>2.1760000000000002</v>
      </c>
      <c r="Z110" s="141"/>
      <c r="AA110" s="141">
        <v>1.7709999999999999</v>
      </c>
      <c r="AB110" s="141">
        <v>2.2639999999999998</v>
      </c>
      <c r="AC110" s="141">
        <v>1.782</v>
      </c>
      <c r="AD110" s="141">
        <v>2.13</v>
      </c>
    </row>
    <row r="111" spans="23:30">
      <c r="W111" s="225">
        <v>2025</v>
      </c>
      <c r="X111" s="805" t="s">
        <v>188</v>
      </c>
      <c r="Y111" s="572">
        <v>2.1150000000000002</v>
      </c>
      <c r="Z111" s="238"/>
      <c r="AA111" s="574">
        <v>1.8093657293887859</v>
      </c>
      <c r="AB111" s="238">
        <v>2.2770000000000001</v>
      </c>
      <c r="AC111" s="574">
        <v>1.8769931470914485</v>
      </c>
      <c r="AD111" s="238">
        <v>2.0299999999999998</v>
      </c>
    </row>
    <row r="112" spans="23:30">
      <c r="W112" s="756"/>
      <c r="X112" s="806" t="s">
        <v>189</v>
      </c>
      <c r="Y112" s="571">
        <v>2.3959999999999999</v>
      </c>
      <c r="Z112" s="573"/>
      <c r="AA112" s="571">
        <v>1.8625779613845812</v>
      </c>
      <c r="AB112" s="573">
        <v>2.3279999999999998</v>
      </c>
      <c r="AC112" s="571">
        <v>1.8905066971264524</v>
      </c>
      <c r="AD112" s="140">
        <v>2.23</v>
      </c>
    </row>
    <row r="113" spans="23:30">
      <c r="W113" s="756"/>
      <c r="X113" s="806" t="s">
        <v>190</v>
      </c>
      <c r="Y113" s="571">
        <v>2.4590000000000001</v>
      </c>
      <c r="Z113" s="573"/>
      <c r="AA113" s="571">
        <v>1.8291142014998381</v>
      </c>
      <c r="AB113" s="573">
        <v>2.4420000000000002</v>
      </c>
      <c r="AC113" s="571">
        <v>1.9089620125388675</v>
      </c>
      <c r="AD113" s="140">
        <v>2.31</v>
      </c>
    </row>
    <row r="114" spans="23:30">
      <c r="W114" s="756"/>
      <c r="X114" s="806" t="s">
        <v>191</v>
      </c>
      <c r="Y114" s="571">
        <v>2.4380000000000002</v>
      </c>
      <c r="Z114" s="573"/>
      <c r="AA114" s="571">
        <v>1.8860258142959814</v>
      </c>
      <c r="AB114" s="573">
        <v>2.4790000000000001</v>
      </c>
      <c r="AC114" s="571">
        <v>1.9861604643257291</v>
      </c>
      <c r="AD114" s="140">
        <v>2.31</v>
      </c>
    </row>
    <row r="115" spans="23:30">
      <c r="W115" s="756"/>
      <c r="X115" s="806" t="s">
        <v>192</v>
      </c>
      <c r="Y115" s="571">
        <v>2.4049999999999998</v>
      </c>
      <c r="Z115" s="573"/>
      <c r="AA115" s="571">
        <v>1.8348387681150948</v>
      </c>
      <c r="AB115" s="573">
        <v>2.528</v>
      </c>
      <c r="AC115" s="571">
        <v>2.044475013337316</v>
      </c>
      <c r="AD115" s="140">
        <v>2.4300000000000002</v>
      </c>
    </row>
    <row r="116" spans="23:30">
      <c r="W116" s="756"/>
      <c r="X116" s="806" t="s">
        <v>193</v>
      </c>
      <c r="Y116" s="571">
        <v>2.3580000000000001</v>
      </c>
      <c r="Z116" s="573"/>
      <c r="AA116" s="571">
        <v>1.8987683021798827</v>
      </c>
      <c r="AB116" s="573">
        <v>2.653</v>
      </c>
      <c r="AC116" s="571">
        <v>1.8177349939785701</v>
      </c>
      <c r="AD116" s="140">
        <v>2.4900000000000002</v>
      </c>
    </row>
    <row r="117" spans="23:30">
      <c r="W117" s="756"/>
      <c r="X117" s="806" t="s">
        <v>194</v>
      </c>
      <c r="Y117" s="571">
        <v>2.2759999999999998</v>
      </c>
      <c r="Z117" s="573"/>
      <c r="AA117" s="571">
        <v>1.8326443011249387</v>
      </c>
      <c r="AB117" s="573">
        <v>2.7970000000000002</v>
      </c>
      <c r="AC117" s="571">
        <v>1.9537652263161536</v>
      </c>
      <c r="AD117" s="140">
        <v>2.64</v>
      </c>
    </row>
    <row r="118" spans="23:30">
      <c r="W118" s="756"/>
      <c r="X118" s="806" t="s">
        <v>195</v>
      </c>
      <c r="Y118" s="571">
        <v>2.258</v>
      </c>
      <c r="Z118" s="573"/>
      <c r="AA118" s="571">
        <v>1.8799682539682538</v>
      </c>
      <c r="AB118" s="573">
        <v>2.863</v>
      </c>
      <c r="AC118" s="571">
        <v>2.268637897358611</v>
      </c>
      <c r="AD118" s="140">
        <v>2.76</v>
      </c>
    </row>
    <row r="119" spans="23:30">
      <c r="W119" s="756"/>
      <c r="X119" s="806" t="s">
        <v>196</v>
      </c>
      <c r="Y119" s="571">
        <v>2.2091871774322809</v>
      </c>
      <c r="Z119" s="573"/>
      <c r="AA119" s="571">
        <v>1.9350000000000001</v>
      </c>
      <c r="AB119" s="573">
        <v>2.964</v>
      </c>
      <c r="AC119" s="571">
        <v>2.3260899598875273</v>
      </c>
      <c r="AD119" s="140">
        <v>2.91</v>
      </c>
    </row>
    <row r="120" spans="23:30">
      <c r="W120" s="756"/>
      <c r="X120" s="806" t="s">
        <v>197</v>
      </c>
      <c r="Y120" s="12">
        <v>2.2240000000000002</v>
      </c>
      <c r="Z120" s="18"/>
      <c r="AA120" s="12">
        <v>1.923</v>
      </c>
      <c r="AB120" s="18">
        <v>3.0350000000000001</v>
      </c>
      <c r="AC120" s="12">
        <v>2.3650000000000002</v>
      </c>
      <c r="AD120" s="140">
        <v>2.98</v>
      </c>
    </row>
    <row r="121" spans="23:30">
      <c r="W121" s="756"/>
      <c r="X121" s="806" t="s">
        <v>198</v>
      </c>
      <c r="Y121" s="12">
        <v>2.6539999999999999</v>
      </c>
      <c r="Z121" s="18"/>
      <c r="AA121" s="12">
        <v>2.0110000000000001</v>
      </c>
      <c r="AB121" s="18">
        <v>2.9649999999999999</v>
      </c>
      <c r="AC121" s="12">
        <v>2.2999999999999998</v>
      </c>
      <c r="AD121" s="140">
        <v>2.8</v>
      </c>
    </row>
    <row r="122" spans="23:30">
      <c r="W122" s="808"/>
      <c r="X122" s="807" t="s">
        <v>199</v>
      </c>
      <c r="Y122" s="12">
        <v>2.7759999999999998</v>
      </c>
      <c r="Z122" s="18"/>
      <c r="AA122" s="12">
        <v>1.956</v>
      </c>
      <c r="AB122" s="18">
        <v>2.9049999999999998</v>
      </c>
      <c r="AC122" s="12">
        <v>2.319</v>
      </c>
      <c r="AD122" s="140">
        <v>2.57</v>
      </c>
    </row>
    <row r="123" spans="23:30">
      <c r="W123" s="59">
        <v>2026</v>
      </c>
      <c r="X123" s="805" t="s">
        <v>521</v>
      </c>
      <c r="AD123" s="72">
        <v>2.81</v>
      </c>
    </row>
    <row r="124" spans="23:30">
      <c r="W124" s="59"/>
      <c r="X124" s="806" t="s">
        <v>522</v>
      </c>
      <c r="AD124" s="72"/>
    </row>
    <row r="125" spans="23:30">
      <c r="W125" s="59"/>
      <c r="X125" s="806"/>
      <c r="AD125" s="72"/>
    </row>
    <row r="126" spans="23:30">
      <c r="X126" s="806"/>
    </row>
    <row r="127" spans="23:30">
      <c r="Y127" s="635" t="s">
        <v>341</v>
      </c>
      <c r="Z127" s="635" t="s">
        <v>457</v>
      </c>
      <c r="AA127" s="635" t="s">
        <v>458</v>
      </c>
      <c r="AB127" s="635" t="s">
        <v>421</v>
      </c>
      <c r="AC127" s="635" t="s">
        <v>420</v>
      </c>
      <c r="AD127" s="635" t="s">
        <v>459</v>
      </c>
    </row>
    <row r="150" spans="25:30">
      <c r="Y150" s="86" t="s">
        <v>341</v>
      </c>
      <c r="Z150" s="86"/>
      <c r="AA150" s="86" t="s">
        <v>463</v>
      </c>
      <c r="AB150" s="86" t="s">
        <v>421</v>
      </c>
      <c r="AC150" s="86" t="s">
        <v>420</v>
      </c>
      <c r="AD150" s="86" t="s">
        <v>459</v>
      </c>
    </row>
  </sheetData>
  <mergeCells count="1">
    <mergeCell ref="W1:AD1"/>
  </mergeCells>
  <phoneticPr fontId="108" type="noConversion"/>
  <printOptions horizontalCentered="1" verticalCentered="1"/>
  <pageMargins left="0.25" right="0.25" top="0.75" bottom="0.75" header="0.3" footer="0.3"/>
  <pageSetup scale="80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O72"/>
  <sheetViews>
    <sheetView view="pageBreakPreview" topLeftCell="A35" zoomScale="90" zoomScaleNormal="100" zoomScaleSheetLayoutView="90" workbookViewId="0">
      <selection activeCell="C64" sqref="C64"/>
    </sheetView>
  </sheetViews>
  <sheetFormatPr baseColWidth="10" defaultColWidth="11.42578125" defaultRowHeight="12.75"/>
  <cols>
    <col min="1" max="1" width="11.7109375" style="142" customWidth="1"/>
    <col min="2" max="2" width="19.7109375" style="142" customWidth="1"/>
    <col min="3" max="3" width="10.42578125" style="142" bestFit="1" customWidth="1"/>
    <col min="4" max="4" width="14.42578125" style="142" bestFit="1" customWidth="1"/>
    <col min="5" max="5" width="22.140625" style="142" bestFit="1" customWidth="1"/>
    <col min="6" max="6" width="10.42578125" style="142" bestFit="1" customWidth="1"/>
    <col min="7" max="7" width="14.42578125" style="142" bestFit="1" customWidth="1"/>
    <col min="8" max="8" width="22.140625" style="142" bestFit="1" customWidth="1"/>
    <col min="9" max="9" width="10.42578125" style="142" bestFit="1" customWidth="1"/>
    <col min="10" max="10" width="14.42578125" style="142" bestFit="1" customWidth="1"/>
    <col min="11" max="11" width="22.140625" style="142" bestFit="1" customWidth="1"/>
    <col min="12" max="16384" width="11.42578125" style="142"/>
  </cols>
  <sheetData>
    <row r="1" spans="1:15">
      <c r="A1" s="1315" t="s">
        <v>464</v>
      </c>
      <c r="B1" s="1316"/>
      <c r="C1" s="1316"/>
      <c r="D1" s="1316"/>
      <c r="E1" s="1316"/>
      <c r="F1" s="1316"/>
      <c r="G1" s="1316"/>
      <c r="H1" s="1316"/>
      <c r="I1" s="1316"/>
      <c r="J1" s="1316"/>
      <c r="K1" s="1317"/>
    </row>
    <row r="2" spans="1:15">
      <c r="A2" s="1332" t="s">
        <v>465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4"/>
    </row>
    <row r="3" spans="1:15">
      <c r="A3" s="1335" t="s">
        <v>466</v>
      </c>
      <c r="B3" s="1336"/>
      <c r="C3" s="1336"/>
      <c r="D3" s="1336"/>
      <c r="E3" s="1336"/>
      <c r="F3" s="1336"/>
      <c r="G3" s="1336"/>
      <c r="H3" s="1336"/>
      <c r="I3" s="1336"/>
      <c r="J3" s="1336"/>
      <c r="K3" s="1337"/>
    </row>
    <row r="4" spans="1:15">
      <c r="A4" s="1338" t="s">
        <v>96</v>
      </c>
      <c r="B4" s="1341" t="s">
        <v>97</v>
      </c>
      <c r="C4" s="1344" t="s">
        <v>467</v>
      </c>
      <c r="D4" s="1345"/>
      <c r="E4" s="1346"/>
      <c r="F4" s="1344" t="s">
        <v>468</v>
      </c>
      <c r="G4" s="1345"/>
      <c r="H4" s="1346"/>
      <c r="I4" s="1344" t="s">
        <v>469</v>
      </c>
      <c r="J4" s="1345"/>
      <c r="K4" s="1350"/>
    </row>
    <row r="5" spans="1:15">
      <c r="A5" s="1339"/>
      <c r="B5" s="1342"/>
      <c r="C5" s="1347"/>
      <c r="D5" s="1348"/>
      <c r="E5" s="1349"/>
      <c r="F5" s="1347"/>
      <c r="G5" s="1348"/>
      <c r="H5" s="1349"/>
      <c r="I5" s="1347"/>
      <c r="J5" s="1348"/>
      <c r="K5" s="1351"/>
    </row>
    <row r="6" spans="1:15">
      <c r="A6" s="1340"/>
      <c r="B6" s="1343"/>
      <c r="C6" s="532" t="s">
        <v>470</v>
      </c>
      <c r="D6" s="192" t="s">
        <v>471</v>
      </c>
      <c r="E6" s="193" t="s">
        <v>472</v>
      </c>
      <c r="F6" s="532" t="s">
        <v>470</v>
      </c>
      <c r="G6" s="192" t="s">
        <v>471</v>
      </c>
      <c r="H6" s="193" t="s">
        <v>472</v>
      </c>
      <c r="I6" s="532" t="s">
        <v>470</v>
      </c>
      <c r="J6" s="192" t="s">
        <v>471</v>
      </c>
      <c r="K6" s="280" t="s">
        <v>472</v>
      </c>
    </row>
    <row r="7" spans="1:15">
      <c r="A7" s="289">
        <v>2022</v>
      </c>
      <c r="B7" s="811"/>
      <c r="C7" s="146">
        <v>8438.2233333333315</v>
      </c>
      <c r="D7" s="490">
        <v>7841.4403499999999</v>
      </c>
      <c r="E7" s="188">
        <v>7.6106296381293301</v>
      </c>
      <c r="F7" s="146">
        <v>13637.295933333333</v>
      </c>
      <c r="G7" s="490">
        <v>12652.172333333334</v>
      </c>
      <c r="H7" s="188">
        <v>7.7862012470743602</v>
      </c>
      <c r="I7" s="146">
        <v>9476.2695666666641</v>
      </c>
      <c r="J7" s="490">
        <v>8708.6656166666671</v>
      </c>
      <c r="K7" s="290">
        <v>8.8142544884368199</v>
      </c>
      <c r="L7" s="274"/>
      <c r="M7" s="276"/>
      <c r="N7" s="276"/>
      <c r="O7" s="276"/>
    </row>
    <row r="8" spans="1:15">
      <c r="A8" s="289">
        <v>2023</v>
      </c>
      <c r="B8" s="145"/>
      <c r="C8" s="146">
        <f>AVERAGE(C12:C23)</f>
        <v>8143.7166666666672</v>
      </c>
      <c r="D8" s="490">
        <f>AVERAGE(D12:D23)</f>
        <v>7575.0000000000009</v>
      </c>
      <c r="E8" s="188">
        <f>(C8/D8-1)*100</f>
        <v>7.5078107810780947</v>
      </c>
      <c r="F8" s="146">
        <f>AVERAGE(F12:F23)</f>
        <v>13061.083333333334</v>
      </c>
      <c r="G8" s="490">
        <f>AVERAGE(G12:G23)</f>
        <v>12623.41666666667</v>
      </c>
      <c r="H8" s="188">
        <f>(F8/G8-1)*100</f>
        <v>3.4671014846746173</v>
      </c>
      <c r="I8" s="146">
        <f>AVERAGE(I12:I23)</f>
        <v>9386.6166666666668</v>
      </c>
      <c r="J8" s="490">
        <f>AVERAGE(J12:J23)</f>
        <v>9045.6999999999989</v>
      </c>
      <c r="K8" s="290">
        <f t="shared" ref="K8" si="0">(I8/J8-1)*100</f>
        <v>3.7688257035571437</v>
      </c>
      <c r="M8" s="276"/>
      <c r="N8" s="276"/>
      <c r="O8" s="276"/>
    </row>
    <row r="9" spans="1:15">
      <c r="A9" s="289">
        <v>2024</v>
      </c>
      <c r="B9" s="145"/>
      <c r="C9" s="146">
        <f>AVERAGE(C25:C36)</f>
        <v>8702.75</v>
      </c>
      <c r="D9" s="490">
        <f>AVERAGE(D25:D36)</f>
        <v>8217.4833333333318</v>
      </c>
      <c r="E9" s="188">
        <f>(C9/D9-1)*100</f>
        <v>5.9052954168855587</v>
      </c>
      <c r="F9" s="146">
        <f>AVERAGE(F25:F36)</f>
        <v>13999.4</v>
      </c>
      <c r="G9" s="490">
        <f>AVERAGE(G25:G36)</f>
        <v>12949.266666666668</v>
      </c>
      <c r="H9" s="188">
        <f>(F9/G9-1)*100</f>
        <v>8.1095969398524268</v>
      </c>
      <c r="I9" s="146">
        <f>AVERAGE(I25:I36)</f>
        <v>9917.7666666666682</v>
      </c>
      <c r="J9" s="490">
        <f>AVERAGE(J25:J36)</f>
        <v>9474.9166666666661</v>
      </c>
      <c r="K9" s="290">
        <f>(I9/J9-1)*100</f>
        <v>4.6739197354418449</v>
      </c>
      <c r="M9" s="276"/>
      <c r="N9" s="276"/>
      <c r="O9" s="276"/>
    </row>
    <row r="10" spans="1:15">
      <c r="A10" s="289">
        <v>2025</v>
      </c>
      <c r="B10" s="145"/>
      <c r="C10" s="146">
        <f>AVERAGE(C38:C49)</f>
        <v>10317.300000000001</v>
      </c>
      <c r="D10" s="490">
        <f>AVERAGE(D38:D49)</f>
        <v>8683.5666666666675</v>
      </c>
      <c r="E10" s="188">
        <f>(C10/D10-1)*100</f>
        <v>18.814081771315159</v>
      </c>
      <c r="F10" s="146">
        <f>AVERAGE(F38:F49)</f>
        <v>15903.449999999999</v>
      </c>
      <c r="G10" s="490">
        <f>AVERAGE(G38:G49)</f>
        <v>14237.300000000003</v>
      </c>
      <c r="H10" s="188">
        <f>(F10/G10-1)*100</f>
        <v>11.702710485836466</v>
      </c>
      <c r="I10" s="146">
        <f>AVERAGE(I38:I49)</f>
        <v>11576.699999999999</v>
      </c>
      <c r="J10" s="490">
        <f>AVERAGE(J38:J49)</f>
        <v>10406.116666666667</v>
      </c>
      <c r="K10" s="188">
        <f>(I10/J10-1)*100</f>
        <v>11.248992980090232</v>
      </c>
      <c r="M10" s="276"/>
      <c r="N10" s="276"/>
      <c r="O10" s="276"/>
    </row>
    <row r="11" spans="1:15">
      <c r="A11" s="291"/>
      <c r="B11" s="145"/>
      <c r="C11" s="151"/>
      <c r="D11" s="488"/>
      <c r="E11" s="144"/>
      <c r="F11" s="149"/>
      <c r="G11" s="150"/>
      <c r="H11" s="144"/>
      <c r="I11" s="488"/>
      <c r="J11" s="488"/>
      <c r="K11" s="189"/>
      <c r="L11" s="276"/>
      <c r="M11" s="276"/>
      <c r="N11" s="276"/>
      <c r="O11" s="276"/>
    </row>
    <row r="12" spans="1:15">
      <c r="A12" s="291">
        <v>2023</v>
      </c>
      <c r="B12" s="145" t="s">
        <v>109</v>
      </c>
      <c r="C12" s="151">
        <v>8551.2000000000007</v>
      </c>
      <c r="D12" s="488">
        <v>8390.4</v>
      </c>
      <c r="E12" s="277">
        <f t="shared" ref="E12:E23" si="1">(C12/D12-1)*100</f>
        <v>1.9164759725400549</v>
      </c>
      <c r="F12" s="151">
        <v>14105.2</v>
      </c>
      <c r="G12" s="150">
        <v>13225.6</v>
      </c>
      <c r="H12" s="277">
        <f>(F12/G12-1)*100</f>
        <v>6.6507379627389396</v>
      </c>
      <c r="I12" s="488">
        <v>9630</v>
      </c>
      <c r="J12" s="488">
        <v>8398.6</v>
      </c>
      <c r="K12" s="292">
        <f t="shared" ref="K12:K23" si="2">(I12/J12-1)*100</f>
        <v>14.661967470768932</v>
      </c>
      <c r="L12" s="276"/>
      <c r="M12" s="276"/>
      <c r="N12" s="276"/>
      <c r="O12" s="276"/>
    </row>
    <row r="13" spans="1:15">
      <c r="A13" s="291"/>
      <c r="B13" s="145" t="s">
        <v>110</v>
      </c>
      <c r="C13" s="151">
        <v>8290</v>
      </c>
      <c r="D13" s="488">
        <v>8090.4</v>
      </c>
      <c r="E13" s="277">
        <f t="shared" si="1"/>
        <v>2.4671215267477509</v>
      </c>
      <c r="F13" s="151">
        <v>13230.2</v>
      </c>
      <c r="G13" s="150">
        <v>13116.8</v>
      </c>
      <c r="H13" s="277">
        <f t="shared" ref="H13:H23" si="3">(F13/G13-1)*100</f>
        <v>0.86454013173946631</v>
      </c>
      <c r="I13" s="488">
        <v>9507.2000000000007</v>
      </c>
      <c r="J13" s="488">
        <v>8666.7999999999993</v>
      </c>
      <c r="K13" s="292">
        <f t="shared" si="2"/>
        <v>9.6967738957862259</v>
      </c>
      <c r="L13" s="276"/>
      <c r="M13" s="276"/>
      <c r="N13" s="276"/>
      <c r="O13" s="276"/>
    </row>
    <row r="14" spans="1:15">
      <c r="A14" s="291"/>
      <c r="B14" s="145" t="s">
        <v>111</v>
      </c>
      <c r="C14" s="151">
        <v>8276.7999999999993</v>
      </c>
      <c r="D14" s="488">
        <v>7727.8</v>
      </c>
      <c r="E14" s="277">
        <f t="shared" si="1"/>
        <v>7.1042211237350772</v>
      </c>
      <c r="F14" s="151">
        <v>12871</v>
      </c>
      <c r="G14" s="150">
        <v>12560.2</v>
      </c>
      <c r="H14" s="277">
        <f t="shared" si="3"/>
        <v>2.4744828903998206</v>
      </c>
      <c r="I14" s="488">
        <v>9319.7999999999993</v>
      </c>
      <c r="J14" s="488">
        <v>8949.7999999999993</v>
      </c>
      <c r="K14" s="292">
        <f t="shared" si="2"/>
        <v>4.1341705959909714</v>
      </c>
      <c r="L14" s="550"/>
      <c r="M14" s="551"/>
      <c r="N14" s="276"/>
      <c r="O14" s="276"/>
    </row>
    <row r="15" spans="1:15">
      <c r="A15" s="291"/>
      <c r="B15" s="145" t="s">
        <v>112</v>
      </c>
      <c r="C15" s="151">
        <v>8121.6</v>
      </c>
      <c r="D15" s="488">
        <v>7071.4</v>
      </c>
      <c r="E15" s="277">
        <f t="shared" si="1"/>
        <v>14.851373136861179</v>
      </c>
      <c r="F15" s="151">
        <v>12853.6</v>
      </c>
      <c r="G15" s="150">
        <v>12708.6</v>
      </c>
      <c r="H15" s="277">
        <f t="shared" si="3"/>
        <v>1.1409596651086762</v>
      </c>
      <c r="I15" s="488">
        <v>9355</v>
      </c>
      <c r="J15" s="488">
        <v>9379</v>
      </c>
      <c r="K15" s="292">
        <f t="shared" si="2"/>
        <v>-0.25589081991683749</v>
      </c>
      <c r="L15" s="276"/>
      <c r="M15" s="276"/>
      <c r="N15" s="276"/>
      <c r="O15" s="276"/>
    </row>
    <row r="16" spans="1:15">
      <c r="A16" s="291"/>
      <c r="B16" s="145" t="s">
        <v>113</v>
      </c>
      <c r="C16" s="151">
        <v>8123</v>
      </c>
      <c r="D16" s="488">
        <v>7051.8</v>
      </c>
      <c r="E16" s="277">
        <f t="shared" si="1"/>
        <v>15.190447828923116</v>
      </c>
      <c r="F16" s="151">
        <v>12823.2</v>
      </c>
      <c r="G16" s="150">
        <v>12909.6</v>
      </c>
      <c r="H16" s="277">
        <f t="shared" si="3"/>
        <v>-0.66926938092581878</v>
      </c>
      <c r="I16" s="488">
        <v>9286.7999999999993</v>
      </c>
      <c r="J16" s="488">
        <v>9087</v>
      </c>
      <c r="K16" s="292">
        <f t="shared" si="2"/>
        <v>2.198745460548035</v>
      </c>
      <c r="L16" s="276"/>
      <c r="M16" s="276"/>
      <c r="N16" s="276"/>
      <c r="O16" s="276"/>
    </row>
    <row r="17" spans="1:15">
      <c r="A17" s="291"/>
      <c r="B17" s="145" t="s">
        <v>114</v>
      </c>
      <c r="C17" s="151">
        <v>7972</v>
      </c>
      <c r="D17" s="488">
        <v>6828.4</v>
      </c>
      <c r="E17" s="277">
        <f t="shared" si="1"/>
        <v>16.747700779099063</v>
      </c>
      <c r="F17" s="151">
        <v>12712.8</v>
      </c>
      <c r="G17" s="150">
        <v>12954.2</v>
      </c>
      <c r="H17" s="277">
        <f t="shared" si="3"/>
        <v>-1.8634882895122939</v>
      </c>
      <c r="I17" s="488">
        <v>9276.4</v>
      </c>
      <c r="J17" s="488">
        <v>9614.4</v>
      </c>
      <c r="K17" s="292">
        <f t="shared" si="2"/>
        <v>-3.5155599933433201</v>
      </c>
      <c r="L17" s="276"/>
      <c r="M17" s="276"/>
      <c r="N17" s="276"/>
      <c r="O17" s="276"/>
    </row>
    <row r="18" spans="1:15">
      <c r="A18" s="291"/>
      <c r="B18" s="145" t="s">
        <v>115</v>
      </c>
      <c r="C18" s="151">
        <v>8030.8</v>
      </c>
      <c r="D18" s="488">
        <v>8133.8</v>
      </c>
      <c r="E18" s="277">
        <f t="shared" si="1"/>
        <v>-1.2663207848729985</v>
      </c>
      <c r="F18" s="151">
        <v>12870.6</v>
      </c>
      <c r="G18" s="150">
        <v>12649</v>
      </c>
      <c r="H18" s="277">
        <f t="shared" si="3"/>
        <v>1.7519171476006123</v>
      </c>
      <c r="I18" s="488">
        <v>9305.4</v>
      </c>
      <c r="J18" s="488">
        <v>8969</v>
      </c>
      <c r="K18" s="292">
        <f t="shared" si="2"/>
        <v>3.7506968446872513</v>
      </c>
      <c r="L18" s="276"/>
      <c r="M18" s="276"/>
      <c r="N18" s="276"/>
      <c r="O18" s="276"/>
    </row>
    <row r="19" spans="1:15">
      <c r="A19" s="291"/>
      <c r="B19" s="145" t="s">
        <v>116</v>
      </c>
      <c r="C19" s="151">
        <v>7842.2</v>
      </c>
      <c r="D19" s="488">
        <v>7343.6</v>
      </c>
      <c r="E19" s="277">
        <f t="shared" si="1"/>
        <v>6.7895854894057361</v>
      </c>
      <c r="F19" s="151">
        <v>12178</v>
      </c>
      <c r="G19" s="150">
        <v>12692.6</v>
      </c>
      <c r="H19" s="277">
        <f t="shared" si="3"/>
        <v>-4.0543308699557246</v>
      </c>
      <c r="I19" s="488">
        <v>9245.4</v>
      </c>
      <c r="J19" s="488">
        <v>9218.7999999999993</v>
      </c>
      <c r="K19" s="292">
        <f t="shared" si="2"/>
        <v>0.28854080791427261</v>
      </c>
      <c r="L19" s="276"/>
      <c r="M19" s="276"/>
      <c r="N19" s="276"/>
      <c r="O19" s="276"/>
    </row>
    <row r="20" spans="1:15">
      <c r="A20" s="291"/>
      <c r="B20" s="145" t="s">
        <v>117</v>
      </c>
      <c r="C20" s="151">
        <v>7892.8</v>
      </c>
      <c r="D20" s="488">
        <v>7486.8</v>
      </c>
      <c r="E20" s="277">
        <f t="shared" si="1"/>
        <v>5.4228775979056509</v>
      </c>
      <c r="F20" s="151">
        <v>12960.6</v>
      </c>
      <c r="G20" s="150">
        <v>11993.8</v>
      </c>
      <c r="H20" s="277">
        <f t="shared" si="3"/>
        <v>8.0608314295719463</v>
      </c>
      <c r="I20" s="488">
        <v>9304.7999999999993</v>
      </c>
      <c r="J20" s="488">
        <v>9350.7999999999993</v>
      </c>
      <c r="K20" s="292">
        <f t="shared" si="2"/>
        <v>-0.49193651880052869</v>
      </c>
      <c r="L20" s="276"/>
      <c r="M20" s="276"/>
      <c r="N20" s="276"/>
      <c r="O20" s="276"/>
    </row>
    <row r="21" spans="1:15">
      <c r="A21" s="291"/>
      <c r="B21" s="145" t="s">
        <v>118</v>
      </c>
      <c r="C21" s="151">
        <v>8029.8</v>
      </c>
      <c r="D21" s="488">
        <v>7522.8</v>
      </c>
      <c r="E21" s="277">
        <f t="shared" si="1"/>
        <v>6.7395118838730284</v>
      </c>
      <c r="F21" s="151">
        <v>13059</v>
      </c>
      <c r="G21" s="150">
        <v>12561.6</v>
      </c>
      <c r="H21" s="277">
        <f t="shared" si="3"/>
        <v>3.9596866641192108</v>
      </c>
      <c r="I21" s="488">
        <v>9268.7999999999993</v>
      </c>
      <c r="J21" s="488">
        <v>9545.2000000000007</v>
      </c>
      <c r="K21" s="292">
        <f t="shared" si="2"/>
        <v>-2.8956962661861652</v>
      </c>
      <c r="L21" s="276"/>
      <c r="M21" s="276"/>
      <c r="N21" s="276"/>
      <c r="O21" s="276"/>
    </row>
    <row r="22" spans="1:15">
      <c r="A22" s="291"/>
      <c r="B22" s="145" t="s">
        <v>119</v>
      </c>
      <c r="C22" s="151">
        <v>8162.6</v>
      </c>
      <c r="D22" s="488">
        <v>8056.2</v>
      </c>
      <c r="E22" s="277">
        <f t="shared" si="1"/>
        <v>1.3207219284526284</v>
      </c>
      <c r="F22" s="151">
        <v>13480.4</v>
      </c>
      <c r="G22" s="150">
        <v>12060.8</v>
      </c>
      <c r="H22" s="277">
        <f t="shared" si="3"/>
        <v>11.770363491642355</v>
      </c>
      <c r="I22" s="488">
        <v>9559</v>
      </c>
      <c r="J22" s="488">
        <v>9069.7999999999993</v>
      </c>
      <c r="K22" s="292">
        <f t="shared" si="2"/>
        <v>5.3937242276566266</v>
      </c>
      <c r="L22" s="276"/>
      <c r="M22" s="276"/>
      <c r="N22" s="276"/>
      <c r="O22" s="276"/>
    </row>
    <row r="23" spans="1:15">
      <c r="A23" s="291"/>
      <c r="B23" s="145" t="s">
        <v>120</v>
      </c>
      <c r="C23" s="151">
        <v>8431.7999999999993</v>
      </c>
      <c r="D23" s="488">
        <v>7196.6</v>
      </c>
      <c r="E23" s="277">
        <f t="shared" si="1"/>
        <v>17.16366061751382</v>
      </c>
      <c r="F23" s="151">
        <v>13588.4</v>
      </c>
      <c r="G23" s="150">
        <v>12048.2</v>
      </c>
      <c r="H23" s="277">
        <f t="shared" si="3"/>
        <v>12.783652329808582</v>
      </c>
      <c r="I23" s="488">
        <v>9580.7999999999993</v>
      </c>
      <c r="J23" s="488">
        <v>8299.2000000000007</v>
      </c>
      <c r="K23" s="292">
        <f t="shared" si="2"/>
        <v>15.44245228455754</v>
      </c>
      <c r="L23" s="276"/>
      <c r="M23" s="276"/>
      <c r="N23" s="276"/>
      <c r="O23" s="276"/>
    </row>
    <row r="24" spans="1:15">
      <c r="A24" s="291"/>
      <c r="B24" s="145"/>
      <c r="C24" s="151"/>
      <c r="D24" s="488"/>
      <c r="E24" s="277"/>
      <c r="F24" s="151"/>
      <c r="G24" s="150"/>
      <c r="H24" s="277"/>
      <c r="I24" s="488"/>
      <c r="J24" s="488"/>
      <c r="K24" s="292"/>
      <c r="L24" s="276"/>
      <c r="M24" s="276"/>
      <c r="N24" s="276"/>
      <c r="O24" s="276"/>
    </row>
    <row r="25" spans="1:15">
      <c r="A25" s="291">
        <v>2024</v>
      </c>
      <c r="B25" s="145" t="s">
        <v>109</v>
      </c>
      <c r="C25" s="151">
        <v>8394.7999999999993</v>
      </c>
      <c r="D25" s="488">
        <v>8355.7999999999993</v>
      </c>
      <c r="E25" s="277">
        <f t="shared" ref="E25:E36" si="4">(C25/D25-1)*100</f>
        <v>0.46674166447258081</v>
      </c>
      <c r="F25" s="151">
        <v>13688.4</v>
      </c>
      <c r="G25" s="150">
        <v>12961</v>
      </c>
      <c r="H25" s="277">
        <f t="shared" ref="H25:H36" si="5">(F25/G25-1)*100</f>
        <v>5.6122212792222737</v>
      </c>
      <c r="I25" s="488">
        <v>9582</v>
      </c>
      <c r="J25" s="488">
        <v>8370.2000000000007</v>
      </c>
      <c r="K25" s="292">
        <f t="shared" ref="K25:K36" si="6">(I25/J25-1)*100</f>
        <v>14.477551312991309</v>
      </c>
      <c r="L25" s="276"/>
      <c r="M25" s="276"/>
      <c r="N25" s="276"/>
      <c r="O25" s="276"/>
    </row>
    <row r="26" spans="1:15">
      <c r="A26" s="291"/>
      <c r="B26" s="145" t="s">
        <v>110</v>
      </c>
      <c r="C26" s="151">
        <v>8391.2000000000007</v>
      </c>
      <c r="D26" s="488">
        <v>8340.2000000000007</v>
      </c>
      <c r="E26" s="277">
        <f t="shared" si="4"/>
        <v>0.61149612719120228</v>
      </c>
      <c r="F26" s="151">
        <v>13747.4</v>
      </c>
      <c r="G26" s="150">
        <v>13367.8</v>
      </c>
      <c r="H26" s="277">
        <f t="shared" si="5"/>
        <v>2.8396594802435837</v>
      </c>
      <c r="I26" s="488">
        <v>9674</v>
      </c>
      <c r="J26" s="488">
        <v>10060.200000000001</v>
      </c>
      <c r="K26" s="292">
        <f t="shared" si="6"/>
        <v>-3.8388898829049167</v>
      </c>
      <c r="L26" s="276"/>
      <c r="M26" s="276"/>
      <c r="N26" s="276"/>
      <c r="O26" s="276"/>
    </row>
    <row r="27" spans="1:15">
      <c r="A27" s="291"/>
      <c r="B27" s="145" t="s">
        <v>111</v>
      </c>
      <c r="C27" s="151">
        <v>8571.7999999999993</v>
      </c>
      <c r="D27" s="488">
        <v>8284</v>
      </c>
      <c r="E27" s="277">
        <f t="shared" si="4"/>
        <v>3.4741670690487503</v>
      </c>
      <c r="F27" s="151">
        <v>13563.6</v>
      </c>
      <c r="G27" s="150">
        <v>12746.8</v>
      </c>
      <c r="H27" s="277">
        <f t="shared" si="5"/>
        <v>6.4078827627326085</v>
      </c>
      <c r="I27" s="488">
        <v>9717.4</v>
      </c>
      <c r="J27" s="488">
        <v>9735.2000000000007</v>
      </c>
      <c r="K27" s="292">
        <f t="shared" si="6"/>
        <v>-0.1828416468074745</v>
      </c>
      <c r="L27" s="276"/>
      <c r="M27" s="276"/>
      <c r="N27" s="276"/>
      <c r="O27" s="276"/>
    </row>
    <row r="28" spans="1:15">
      <c r="A28" s="291"/>
      <c r="B28" s="145" t="s">
        <v>112</v>
      </c>
      <c r="C28" s="151">
        <v>8625.4</v>
      </c>
      <c r="D28" s="488">
        <v>8436.7999999999993</v>
      </c>
      <c r="E28" s="277">
        <f t="shared" si="4"/>
        <v>2.2354447183766446</v>
      </c>
      <c r="F28" s="151">
        <v>13953</v>
      </c>
      <c r="G28" s="150">
        <v>12696</v>
      </c>
      <c r="H28" s="277">
        <f t="shared" si="5"/>
        <v>9.9007561436672997</v>
      </c>
      <c r="I28" s="488">
        <v>9739.6</v>
      </c>
      <c r="J28" s="488">
        <v>9925.4</v>
      </c>
      <c r="K28" s="292">
        <f t="shared" si="6"/>
        <v>-1.8719648578394699</v>
      </c>
      <c r="L28" s="276"/>
      <c r="M28" s="276"/>
      <c r="N28" s="276"/>
      <c r="O28" s="276"/>
    </row>
    <row r="29" spans="1:15">
      <c r="A29" s="291"/>
      <c r="B29" s="145" t="s">
        <v>113</v>
      </c>
      <c r="C29" s="151">
        <v>8759.7999999999993</v>
      </c>
      <c r="D29" s="488">
        <v>8080.6</v>
      </c>
      <c r="E29" s="277">
        <f t="shared" si="4"/>
        <v>8.4053164368982358</v>
      </c>
      <c r="F29" s="151">
        <v>13801.2</v>
      </c>
      <c r="G29" s="150">
        <v>13073.6</v>
      </c>
      <c r="H29" s="277">
        <f t="shared" si="5"/>
        <v>5.5654142699792075</v>
      </c>
      <c r="I29" s="488">
        <v>9912.4</v>
      </c>
      <c r="J29" s="488">
        <v>9796.7999999999993</v>
      </c>
      <c r="K29" s="292">
        <f t="shared" si="6"/>
        <v>1.1799771353911526</v>
      </c>
      <c r="L29" s="276"/>
      <c r="M29" s="276"/>
      <c r="N29" s="276"/>
      <c r="O29" s="276"/>
    </row>
    <row r="30" spans="1:15">
      <c r="A30" s="291"/>
      <c r="B30" s="145" t="s">
        <v>114</v>
      </c>
      <c r="C30" s="275">
        <v>8601.2000000000007</v>
      </c>
      <c r="D30" s="488">
        <v>7883.2</v>
      </c>
      <c r="E30" s="277">
        <f t="shared" si="4"/>
        <v>9.107976456261424</v>
      </c>
      <c r="F30" s="275">
        <v>13822.2</v>
      </c>
      <c r="G30" s="488">
        <v>12522</v>
      </c>
      <c r="H30" s="277">
        <f t="shared" si="5"/>
        <v>10.383325347388595</v>
      </c>
      <c r="I30" s="488">
        <v>9809.6</v>
      </c>
      <c r="J30" s="488">
        <v>9652.6</v>
      </c>
      <c r="K30" s="292">
        <f t="shared" si="6"/>
        <v>1.6265047759153051</v>
      </c>
      <c r="L30" s="276"/>
      <c r="M30" s="276"/>
      <c r="N30" s="276"/>
      <c r="O30" s="276"/>
    </row>
    <row r="31" spans="1:15">
      <c r="A31" s="291"/>
      <c r="B31" s="145" t="s">
        <v>115</v>
      </c>
      <c r="C31" s="275">
        <v>8440</v>
      </c>
      <c r="D31" s="488">
        <v>7750</v>
      </c>
      <c r="E31" s="277">
        <f t="shared" si="4"/>
        <v>8.9032258064516192</v>
      </c>
      <c r="F31" s="275">
        <v>13416</v>
      </c>
      <c r="G31" s="488">
        <v>12451.4</v>
      </c>
      <c r="H31" s="277">
        <f t="shared" si="5"/>
        <v>7.7469200250574355</v>
      </c>
      <c r="I31" s="488">
        <v>9748.7999999999993</v>
      </c>
      <c r="J31" s="488">
        <v>9831.4</v>
      </c>
      <c r="K31" s="292">
        <f t="shared" si="6"/>
        <v>-0.84016518501942583</v>
      </c>
      <c r="L31" s="276"/>
      <c r="M31" s="276"/>
      <c r="N31" s="276"/>
      <c r="O31" s="276"/>
    </row>
    <row r="32" spans="1:15">
      <c r="A32" s="291"/>
      <c r="B32" s="145" t="s">
        <v>116</v>
      </c>
      <c r="C32" s="275">
        <v>8684.7999999999993</v>
      </c>
      <c r="D32" s="488">
        <v>8405.7999999999993</v>
      </c>
      <c r="E32" s="277">
        <f t="shared" si="4"/>
        <v>3.3191367865045507</v>
      </c>
      <c r="F32" s="275">
        <v>13750.2</v>
      </c>
      <c r="G32" s="488">
        <v>12969.8</v>
      </c>
      <c r="H32" s="277">
        <f t="shared" si="5"/>
        <v>6.0170550047032423</v>
      </c>
      <c r="I32" s="488">
        <v>9827.6</v>
      </c>
      <c r="J32" s="488">
        <v>9324.2000000000007</v>
      </c>
      <c r="K32" s="292">
        <f t="shared" si="6"/>
        <v>5.3988545934235521</v>
      </c>
      <c r="L32" s="276"/>
      <c r="M32" s="276"/>
      <c r="N32" s="276"/>
      <c r="O32" s="276"/>
    </row>
    <row r="33" spans="1:15">
      <c r="A33" s="291"/>
      <c r="B33" s="145" t="s">
        <v>117</v>
      </c>
      <c r="C33" s="275">
        <v>8496.2000000000007</v>
      </c>
      <c r="D33" s="488">
        <v>7703.6</v>
      </c>
      <c r="E33" s="277">
        <f t="shared" si="4"/>
        <v>10.288696193987224</v>
      </c>
      <c r="F33" s="275">
        <v>13761.6</v>
      </c>
      <c r="G33" s="488">
        <v>13001.4</v>
      </c>
      <c r="H33" s="277">
        <f t="shared" si="5"/>
        <v>5.8470626240251011</v>
      </c>
      <c r="I33" s="488">
        <v>9769.4</v>
      </c>
      <c r="J33" s="488">
        <v>8966</v>
      </c>
      <c r="K33" s="292">
        <f t="shared" si="6"/>
        <v>8.9605175105955901</v>
      </c>
      <c r="L33" s="276"/>
      <c r="M33" s="276"/>
      <c r="N33" s="276"/>
      <c r="O33" s="276"/>
    </row>
    <row r="34" spans="1:15">
      <c r="A34" s="291"/>
      <c r="B34" s="145" t="s">
        <v>118</v>
      </c>
      <c r="C34" s="275">
        <v>8662.4</v>
      </c>
      <c r="D34" s="488">
        <v>8758.4</v>
      </c>
      <c r="E34" s="277">
        <f t="shared" si="4"/>
        <v>-1.0960906101571077</v>
      </c>
      <c r="F34" s="275">
        <v>14310.4</v>
      </c>
      <c r="G34" s="488">
        <v>13488</v>
      </c>
      <c r="H34" s="277">
        <f t="shared" si="5"/>
        <v>6.0972716488730594</v>
      </c>
      <c r="I34" s="488">
        <v>10074.6</v>
      </c>
      <c r="J34" s="488">
        <v>9009.4</v>
      </c>
      <c r="K34" s="292">
        <f t="shared" si="6"/>
        <v>11.823206872821723</v>
      </c>
      <c r="L34" s="276"/>
      <c r="M34" s="276"/>
      <c r="N34" s="276"/>
      <c r="O34" s="276"/>
    </row>
    <row r="35" spans="1:15">
      <c r="A35" s="291"/>
      <c r="B35" s="145" t="s">
        <v>119</v>
      </c>
      <c r="C35" s="275">
        <v>9155.6</v>
      </c>
      <c r="D35" s="488">
        <v>8705</v>
      </c>
      <c r="E35" s="277">
        <f t="shared" si="4"/>
        <v>5.1763354394026573</v>
      </c>
      <c r="F35" s="275">
        <v>14819.4</v>
      </c>
      <c r="G35" s="488">
        <v>12685.2</v>
      </c>
      <c r="H35" s="277">
        <f t="shared" si="5"/>
        <v>16.82433071611009</v>
      </c>
      <c r="I35" s="488">
        <v>10356.200000000001</v>
      </c>
      <c r="J35" s="488">
        <v>9472</v>
      </c>
      <c r="K35" s="292">
        <f t="shared" si="6"/>
        <v>9.3348817567567632</v>
      </c>
      <c r="L35" s="276"/>
      <c r="M35" s="276"/>
      <c r="N35" s="276"/>
      <c r="O35" s="276"/>
    </row>
    <row r="36" spans="1:15">
      <c r="A36" s="291"/>
      <c r="B36" s="145" t="s">
        <v>120</v>
      </c>
      <c r="C36" s="275">
        <v>9649.7999999999993</v>
      </c>
      <c r="D36" s="488">
        <v>7906.4</v>
      </c>
      <c r="E36" s="277">
        <f t="shared" si="4"/>
        <v>22.050490741677621</v>
      </c>
      <c r="F36" s="275">
        <v>15359.4</v>
      </c>
      <c r="G36" s="488">
        <v>13428.2</v>
      </c>
      <c r="H36" s="277">
        <f t="shared" si="5"/>
        <v>14.381674386738341</v>
      </c>
      <c r="I36" s="488">
        <v>10801.6</v>
      </c>
      <c r="J36" s="488">
        <v>9555.6</v>
      </c>
      <c r="K36" s="292">
        <f t="shared" si="6"/>
        <v>13.039474235003556</v>
      </c>
      <c r="L36" s="276"/>
      <c r="M36" s="276"/>
      <c r="N36" s="276"/>
      <c r="O36" s="276"/>
    </row>
    <row r="37" spans="1:15">
      <c r="A37" s="291"/>
      <c r="B37" s="145"/>
      <c r="C37" s="275"/>
      <c r="D37" s="488"/>
      <c r="E37" s="144"/>
      <c r="F37" s="275"/>
      <c r="G37" s="488"/>
      <c r="H37" s="144"/>
      <c r="I37" s="488"/>
      <c r="J37" s="488"/>
      <c r="K37" s="189"/>
      <c r="L37" s="276"/>
      <c r="M37" s="276"/>
      <c r="N37" s="276"/>
      <c r="O37" s="276"/>
    </row>
    <row r="38" spans="1:15">
      <c r="A38" s="291">
        <v>2025</v>
      </c>
      <c r="B38" s="145" t="s">
        <v>109</v>
      </c>
      <c r="C38" s="275">
        <v>9844.4</v>
      </c>
      <c r="D38" s="488">
        <v>8860.7999999999993</v>
      </c>
      <c r="E38" s="144">
        <f t="shared" ref="E38:E45" si="7">(C38/D38-1)*100</f>
        <v>11.100577825929946</v>
      </c>
      <c r="F38" s="275">
        <v>15706.8</v>
      </c>
      <c r="G38" s="488">
        <v>13973.2</v>
      </c>
      <c r="H38" s="144">
        <f t="shared" ref="H38:H45" si="8">(F38/G38-1)*100</f>
        <v>12.406606933272247</v>
      </c>
      <c r="I38" s="488">
        <v>11050.2</v>
      </c>
      <c r="J38" s="488">
        <v>9588.7999999999993</v>
      </c>
      <c r="K38" s="189">
        <f t="shared" ref="K38:K45" si="9">(I38/J38-1)*100</f>
        <v>15.240697480393806</v>
      </c>
      <c r="L38" s="276"/>
      <c r="M38" s="276"/>
      <c r="N38" s="276"/>
      <c r="O38" s="276"/>
    </row>
    <row r="39" spans="1:15">
      <c r="A39" s="291"/>
      <c r="B39" s="145" t="s">
        <v>110</v>
      </c>
      <c r="C39" s="275">
        <v>9922</v>
      </c>
      <c r="D39" s="488">
        <v>8488</v>
      </c>
      <c r="E39" s="144">
        <f t="shared" si="7"/>
        <v>16.894439208294052</v>
      </c>
      <c r="F39" s="275">
        <v>15564</v>
      </c>
      <c r="G39" s="488">
        <v>14244.2</v>
      </c>
      <c r="H39" s="144">
        <f t="shared" si="8"/>
        <v>9.2655256174442933</v>
      </c>
      <c r="I39" s="488">
        <v>11312.2</v>
      </c>
      <c r="J39" s="488">
        <v>9979</v>
      </c>
      <c r="K39" s="189">
        <f t="shared" si="9"/>
        <v>13.360056117847495</v>
      </c>
      <c r="L39" s="276"/>
      <c r="M39" s="276"/>
      <c r="N39" s="276"/>
      <c r="O39" s="276"/>
    </row>
    <row r="40" spans="1:15" ht="14.25" customHeight="1">
      <c r="A40" s="291"/>
      <c r="B40" s="145" t="s">
        <v>111</v>
      </c>
      <c r="C40" s="275">
        <v>10197.4</v>
      </c>
      <c r="D40" s="488">
        <v>8921.4</v>
      </c>
      <c r="E40" s="144">
        <f t="shared" si="7"/>
        <v>14.302687918936495</v>
      </c>
      <c r="F40" s="275">
        <v>15644.4</v>
      </c>
      <c r="G40" s="488">
        <v>14009.6</v>
      </c>
      <c r="H40" s="144">
        <f t="shared" si="8"/>
        <v>11.669141160347184</v>
      </c>
      <c r="I40" s="488">
        <v>11303.8</v>
      </c>
      <c r="J40" s="488">
        <v>10158.200000000001</v>
      </c>
      <c r="K40" s="189">
        <f t="shared" si="9"/>
        <v>11.277588549152394</v>
      </c>
      <c r="L40" s="276"/>
      <c r="M40" s="276"/>
      <c r="N40" s="276"/>
      <c r="O40" s="276"/>
    </row>
    <row r="41" spans="1:15">
      <c r="A41" s="291"/>
      <c r="B41" s="145" t="s">
        <v>112</v>
      </c>
      <c r="C41" s="491">
        <v>10211</v>
      </c>
      <c r="D41" s="491">
        <v>8472.4</v>
      </c>
      <c r="E41" s="144">
        <f t="shared" si="7"/>
        <v>20.520749728530284</v>
      </c>
      <c r="F41" s="491">
        <v>15721.2</v>
      </c>
      <c r="G41" s="491">
        <v>13859.2</v>
      </c>
      <c r="H41" s="144">
        <f t="shared" si="8"/>
        <v>13.435118910182409</v>
      </c>
      <c r="I41" s="491">
        <v>11290.2</v>
      </c>
      <c r="J41" s="491">
        <v>10346.200000000001</v>
      </c>
      <c r="K41" s="189">
        <f t="shared" si="9"/>
        <v>9.1241228663663918</v>
      </c>
      <c r="L41" s="276"/>
      <c r="M41" s="276"/>
      <c r="N41" s="276"/>
      <c r="O41" s="276"/>
    </row>
    <row r="42" spans="1:15">
      <c r="A42" s="291"/>
      <c r="B42" s="145" t="s">
        <v>113</v>
      </c>
      <c r="C42" s="275">
        <v>10124.6</v>
      </c>
      <c r="D42" s="488">
        <v>8382.4</v>
      </c>
      <c r="E42" s="144">
        <f t="shared" si="7"/>
        <v>20.784023668639072</v>
      </c>
      <c r="F42" s="275">
        <v>15480</v>
      </c>
      <c r="G42" s="488">
        <v>14240.8</v>
      </c>
      <c r="H42" s="144">
        <f t="shared" si="8"/>
        <v>8.7017583281838071</v>
      </c>
      <c r="I42" s="488">
        <v>11292.8</v>
      </c>
      <c r="J42" s="488">
        <v>10306</v>
      </c>
      <c r="K42" s="189">
        <f t="shared" si="9"/>
        <v>9.5750048515427899</v>
      </c>
      <c r="L42" s="276"/>
      <c r="M42" s="276"/>
      <c r="N42" s="276"/>
      <c r="O42" s="276"/>
    </row>
    <row r="43" spans="1:15">
      <c r="A43" s="291"/>
      <c r="B43" s="145" t="s">
        <v>114</v>
      </c>
      <c r="C43" s="275">
        <v>10187.200000000001</v>
      </c>
      <c r="D43" s="488">
        <v>8382.6</v>
      </c>
      <c r="E43" s="144">
        <f t="shared" si="7"/>
        <v>21.527926896189719</v>
      </c>
      <c r="F43" s="275">
        <v>15779.4</v>
      </c>
      <c r="G43" s="488">
        <v>14039.2</v>
      </c>
      <c r="H43" s="144">
        <f t="shared" si="8"/>
        <v>12.395293179098509</v>
      </c>
      <c r="I43" s="488">
        <v>11380</v>
      </c>
      <c r="J43" s="488">
        <v>10186.4</v>
      </c>
      <c r="K43" s="189">
        <f t="shared" si="9"/>
        <v>11.717584229953658</v>
      </c>
      <c r="L43" s="276"/>
      <c r="M43" s="276"/>
      <c r="N43" s="276"/>
      <c r="O43" s="276"/>
    </row>
    <row r="44" spans="1:15">
      <c r="A44" s="291"/>
      <c r="B44" s="145" t="s">
        <v>115</v>
      </c>
      <c r="C44" s="275">
        <v>10136.799999999999</v>
      </c>
      <c r="D44" s="488">
        <v>8695.6</v>
      </c>
      <c r="E44" s="144">
        <f t="shared" si="7"/>
        <v>16.573899443396645</v>
      </c>
      <c r="F44" s="275">
        <v>15816.6</v>
      </c>
      <c r="G44" s="488">
        <v>14475.6</v>
      </c>
      <c r="H44" s="144">
        <f t="shared" si="8"/>
        <v>9.2638647102710756</v>
      </c>
      <c r="I44" s="488">
        <v>11505.8</v>
      </c>
      <c r="J44" s="488">
        <v>10272.799999999999</v>
      </c>
      <c r="K44" s="189">
        <f t="shared" si="9"/>
        <v>12.002569893310501</v>
      </c>
      <c r="L44" s="276"/>
      <c r="M44" s="276"/>
      <c r="N44" s="276"/>
      <c r="O44" s="276"/>
    </row>
    <row r="45" spans="1:15" ht="15" customHeight="1">
      <c r="A45" s="291"/>
      <c r="B45" s="145" t="s">
        <v>116</v>
      </c>
      <c r="C45" s="275">
        <v>10370.4</v>
      </c>
      <c r="D45" s="488">
        <v>9245.6</v>
      </c>
      <c r="E45" s="144">
        <f t="shared" si="7"/>
        <v>12.165786968936576</v>
      </c>
      <c r="F45" s="275">
        <v>15790.4</v>
      </c>
      <c r="G45" s="488">
        <v>14685.6</v>
      </c>
      <c r="H45" s="144">
        <f t="shared" si="8"/>
        <v>7.5230157433131772</v>
      </c>
      <c r="I45" s="488">
        <v>11649.4</v>
      </c>
      <c r="J45" s="488">
        <v>10692.8</v>
      </c>
      <c r="K45" s="189">
        <f t="shared" si="9"/>
        <v>8.9462067933562714</v>
      </c>
      <c r="L45" s="276"/>
      <c r="M45" s="276"/>
      <c r="N45" s="276"/>
      <c r="O45" s="276"/>
    </row>
    <row r="46" spans="1:15">
      <c r="A46" s="291"/>
      <c r="B46" s="145" t="s">
        <v>117</v>
      </c>
      <c r="C46" s="275">
        <v>10427.200000000001</v>
      </c>
      <c r="D46" s="488">
        <v>8202.2000000000007</v>
      </c>
      <c r="E46" s="144">
        <f t="shared" ref="E46:E51" si="10">(C46/D46-1)*100</f>
        <v>27.126868401160653</v>
      </c>
      <c r="F46" s="275">
        <v>16047</v>
      </c>
      <c r="G46" s="488">
        <v>14887</v>
      </c>
      <c r="H46" s="144">
        <f t="shared" ref="H46:H51" si="11">(F46/G46-1)*100</f>
        <v>7.7920333176596968</v>
      </c>
      <c r="I46" s="488">
        <v>11825.4</v>
      </c>
      <c r="J46" s="488">
        <v>10402.200000000001</v>
      </c>
      <c r="K46" s="189">
        <f t="shared" ref="K46:K51" si="12">(I46/J46-1)*100</f>
        <v>13.681721174366945</v>
      </c>
      <c r="L46" s="276"/>
      <c r="O46" s="276"/>
    </row>
    <row r="47" spans="1:15">
      <c r="A47" s="291"/>
      <c r="B47" s="145" t="s">
        <v>118</v>
      </c>
      <c r="C47" s="275">
        <v>10694.4</v>
      </c>
      <c r="D47" s="488">
        <v>9116.6</v>
      </c>
      <c r="E47" s="144">
        <f t="shared" si="10"/>
        <v>17.306890726806046</v>
      </c>
      <c r="F47" s="275">
        <v>16349.6</v>
      </c>
      <c r="G47" s="488">
        <v>13654.4</v>
      </c>
      <c r="H47" s="144">
        <f t="shared" si="11"/>
        <v>19.738692289664872</v>
      </c>
      <c r="I47" s="488">
        <v>12013</v>
      </c>
      <c r="J47" s="488">
        <v>10662</v>
      </c>
      <c r="K47" s="189">
        <f t="shared" si="12"/>
        <v>12.671168636278374</v>
      </c>
      <c r="L47" s="276"/>
      <c r="O47" s="276"/>
    </row>
    <row r="48" spans="1:15">
      <c r="A48" s="291"/>
      <c r="B48" s="145" t="s">
        <v>119</v>
      </c>
      <c r="C48" s="275">
        <v>10828.6</v>
      </c>
      <c r="D48" s="488">
        <v>8672.2000000000007</v>
      </c>
      <c r="E48" s="144">
        <f t="shared" si="10"/>
        <v>24.865662692281077</v>
      </c>
      <c r="F48" s="275">
        <v>16385.400000000001</v>
      </c>
      <c r="G48" s="488">
        <v>14303.6</v>
      </c>
      <c r="H48" s="810">
        <f t="shared" si="11"/>
        <v>14.554377918845617</v>
      </c>
      <c r="I48" s="809">
        <v>12086.8</v>
      </c>
      <c r="J48" s="488">
        <v>11255</v>
      </c>
      <c r="K48" s="189">
        <f t="shared" si="12"/>
        <v>7.3904931141714814</v>
      </c>
      <c r="L48" s="276"/>
      <c r="O48" s="276"/>
    </row>
    <row r="49" spans="1:15">
      <c r="A49" s="291"/>
      <c r="B49" s="145" t="s">
        <v>120</v>
      </c>
      <c r="C49" s="275">
        <v>10863.6</v>
      </c>
      <c r="D49" s="488">
        <v>8763</v>
      </c>
      <c r="E49" s="144">
        <f t="shared" si="10"/>
        <v>23.971242725094143</v>
      </c>
      <c r="F49" s="275">
        <v>16556.599999999999</v>
      </c>
      <c r="G49" s="488">
        <v>14475.2</v>
      </c>
      <c r="H49" s="810">
        <f t="shared" si="11"/>
        <v>14.37907593677461</v>
      </c>
      <c r="I49" s="809">
        <v>12210.8</v>
      </c>
      <c r="J49" s="488">
        <v>11024</v>
      </c>
      <c r="K49" s="189">
        <f t="shared" si="12"/>
        <v>10.765602322206092</v>
      </c>
      <c r="L49" s="276"/>
      <c r="O49" s="276">
        <f t="shared" ref="O49" si="13">I49/J49-1</f>
        <v>0.10765602322206091</v>
      </c>
    </row>
    <row r="50" spans="1:15">
      <c r="A50" s="291"/>
      <c r="B50" s="812"/>
      <c r="C50" s="809"/>
      <c r="D50" s="488"/>
      <c r="E50" s="810"/>
      <c r="F50" s="809"/>
      <c r="G50" s="488"/>
      <c r="H50" s="810"/>
      <c r="I50" s="809"/>
      <c r="J50" s="488"/>
      <c r="K50" s="810"/>
      <c r="L50" s="276"/>
      <c r="O50" s="276"/>
    </row>
    <row r="51" spans="1:15">
      <c r="A51" s="291">
        <v>2026</v>
      </c>
      <c r="B51" s="145" t="s">
        <v>109</v>
      </c>
      <c r="C51" s="809">
        <v>11062</v>
      </c>
      <c r="D51" s="488">
        <v>9165</v>
      </c>
      <c r="E51" s="144">
        <f t="shared" si="10"/>
        <v>20.698308783415165</v>
      </c>
      <c r="F51" s="809">
        <v>17054</v>
      </c>
      <c r="G51" s="488">
        <v>15205</v>
      </c>
      <c r="H51" s="810">
        <f t="shared" si="11"/>
        <v>12.160473528444582</v>
      </c>
      <c r="I51" s="809">
        <v>12333</v>
      </c>
      <c r="J51" s="488">
        <v>10902</v>
      </c>
      <c r="K51" s="189">
        <f t="shared" si="12"/>
        <v>13.126031920748481</v>
      </c>
      <c r="L51" s="276"/>
      <c r="O51" s="276"/>
    </row>
    <row r="52" spans="1:15" hidden="1">
      <c r="A52" s="291"/>
      <c r="B52" s="145" t="s">
        <v>110</v>
      </c>
      <c r="C52" s="809"/>
      <c r="D52" s="488"/>
      <c r="E52" s="810"/>
      <c r="F52" s="809"/>
      <c r="G52" s="488"/>
      <c r="H52" s="810"/>
      <c r="I52" s="809"/>
      <c r="J52" s="488"/>
      <c r="K52" s="810"/>
      <c r="L52" s="276"/>
      <c r="O52" s="276"/>
    </row>
    <row r="53" spans="1:15" hidden="1">
      <c r="A53" s="291"/>
      <c r="B53" s="145" t="s">
        <v>111</v>
      </c>
      <c r="C53" s="809"/>
      <c r="D53" s="488"/>
      <c r="E53" s="810"/>
      <c r="F53" s="809"/>
      <c r="G53" s="488"/>
      <c r="H53" s="810"/>
      <c r="I53" s="809"/>
      <c r="J53" s="488"/>
      <c r="K53" s="810"/>
      <c r="L53" s="276"/>
      <c r="O53" s="276"/>
    </row>
    <row r="54" spans="1:15" hidden="1">
      <c r="A54" s="291"/>
      <c r="B54" s="145" t="s">
        <v>112</v>
      </c>
      <c r="C54" s="809"/>
      <c r="D54" s="488"/>
      <c r="E54" s="810"/>
      <c r="F54" s="809"/>
      <c r="G54" s="488"/>
      <c r="H54" s="810"/>
      <c r="I54" s="809"/>
      <c r="J54" s="488"/>
      <c r="K54" s="810"/>
      <c r="L54" s="276"/>
      <c r="O54" s="276"/>
    </row>
    <row r="55" spans="1:15" hidden="1">
      <c r="A55" s="291"/>
      <c r="B55" s="145" t="s">
        <v>113</v>
      </c>
      <c r="C55" s="809"/>
      <c r="D55" s="488"/>
      <c r="E55" s="810"/>
      <c r="F55" s="809"/>
      <c r="G55" s="488"/>
      <c r="H55" s="810"/>
      <c r="I55" s="809"/>
      <c r="J55" s="488"/>
      <c r="K55" s="810"/>
      <c r="L55" s="276"/>
      <c r="O55" s="276"/>
    </row>
    <row r="56" spans="1:15" hidden="1">
      <c r="A56" s="291"/>
      <c r="B56" s="145" t="s">
        <v>114</v>
      </c>
      <c r="C56" s="809"/>
      <c r="D56" s="488"/>
      <c r="E56" s="810"/>
      <c r="F56" s="809"/>
      <c r="G56" s="488"/>
      <c r="H56" s="810"/>
      <c r="I56" s="809"/>
      <c r="J56" s="488"/>
      <c r="K56" s="810"/>
      <c r="L56" s="276"/>
      <c r="O56" s="276"/>
    </row>
    <row r="57" spans="1:15" hidden="1">
      <c r="A57" s="291"/>
      <c r="B57" s="145" t="s">
        <v>115</v>
      </c>
      <c r="C57" s="809"/>
      <c r="D57" s="488"/>
      <c r="E57" s="810"/>
      <c r="F57" s="809"/>
      <c r="G57" s="488"/>
      <c r="H57" s="810"/>
      <c r="I57" s="809"/>
      <c r="J57" s="488"/>
      <c r="K57" s="810"/>
      <c r="L57" s="276"/>
      <c r="O57" s="276"/>
    </row>
    <row r="58" spans="1:15" hidden="1">
      <c r="A58" s="291"/>
      <c r="B58" s="145" t="s">
        <v>116</v>
      </c>
      <c r="C58" s="809"/>
      <c r="D58" s="488"/>
      <c r="E58" s="810"/>
      <c r="F58" s="809"/>
      <c r="G58" s="488"/>
      <c r="H58" s="810"/>
      <c r="I58" s="809"/>
      <c r="J58" s="488"/>
      <c r="K58" s="810"/>
      <c r="L58" s="276"/>
      <c r="O58" s="276"/>
    </row>
    <row r="59" spans="1:15" hidden="1">
      <c r="A59" s="291"/>
      <c r="B59" s="145" t="s">
        <v>117</v>
      </c>
      <c r="C59" s="809"/>
      <c r="D59" s="488"/>
      <c r="E59" s="810"/>
      <c r="F59" s="809"/>
      <c r="G59" s="488"/>
      <c r="H59" s="810"/>
      <c r="I59" s="809"/>
      <c r="J59" s="488"/>
      <c r="K59" s="810"/>
      <c r="L59" s="276"/>
      <c r="O59" s="276"/>
    </row>
    <row r="60" spans="1:15" hidden="1">
      <c r="A60" s="291"/>
      <c r="B60" s="145" t="s">
        <v>118</v>
      </c>
      <c r="C60" s="809"/>
      <c r="D60" s="488"/>
      <c r="E60" s="810"/>
      <c r="F60" s="809"/>
      <c r="G60" s="488"/>
      <c r="H60" s="810"/>
      <c r="I60" s="809"/>
      <c r="J60" s="488"/>
      <c r="K60" s="810"/>
      <c r="L60" s="276"/>
      <c r="O60" s="276"/>
    </row>
    <row r="61" spans="1:15" hidden="1">
      <c r="A61" s="291"/>
      <c r="B61" s="145" t="s">
        <v>119</v>
      </c>
      <c r="C61" s="809"/>
      <c r="D61" s="488"/>
      <c r="E61" s="810"/>
      <c r="F61" s="809"/>
      <c r="G61" s="488"/>
      <c r="H61" s="810"/>
      <c r="I61" s="809"/>
      <c r="J61" s="488"/>
      <c r="K61" s="810"/>
      <c r="L61" s="276"/>
      <c r="O61" s="276"/>
    </row>
    <row r="62" spans="1:15" hidden="1">
      <c r="A62" s="291"/>
      <c r="B62" s="145" t="s">
        <v>120</v>
      </c>
      <c r="C62" s="809"/>
      <c r="D62" s="488"/>
      <c r="E62" s="810"/>
      <c r="F62" s="809"/>
      <c r="G62" s="488"/>
      <c r="H62" s="810"/>
      <c r="I62" s="809"/>
      <c r="J62" s="488"/>
      <c r="K62" s="810"/>
      <c r="L62" s="276"/>
      <c r="O62" s="276"/>
    </row>
    <row r="63" spans="1:15">
      <c r="A63" s="291"/>
      <c r="B63" s="812"/>
      <c r="C63" s="809"/>
      <c r="D63" s="488"/>
      <c r="E63" s="810"/>
      <c r="F63" s="809"/>
      <c r="G63" s="488"/>
      <c r="H63" s="810"/>
      <c r="I63" s="809"/>
      <c r="J63" s="488"/>
      <c r="K63" s="810"/>
      <c r="L63" s="276"/>
      <c r="O63" s="276"/>
    </row>
    <row r="64" spans="1:15">
      <c r="A64" s="293" t="s">
        <v>537</v>
      </c>
      <c r="B64" s="676"/>
      <c r="C64" s="427">
        <f>AVERAGE(C38)</f>
        <v>9844.4</v>
      </c>
      <c r="D64" s="428">
        <f>AVERAGE(D38)</f>
        <v>8860.7999999999993</v>
      </c>
      <c r="E64" s="468">
        <f>(C64/D64-1)*100</f>
        <v>11.100577825929946</v>
      </c>
      <c r="F64" s="427">
        <f>AVERAGE(F38)</f>
        <v>15706.8</v>
      </c>
      <c r="G64" s="428">
        <f>AVERAGE(G38)</f>
        <v>13973.2</v>
      </c>
      <c r="H64" s="468">
        <f>(F64/G64-1)*100</f>
        <v>12.406606933272247</v>
      </c>
      <c r="I64" s="427">
        <f>AVERAGE(I38)</f>
        <v>11050.2</v>
      </c>
      <c r="J64" s="428">
        <f>AVERAGE(J38)</f>
        <v>9588.7999999999993</v>
      </c>
      <c r="K64" s="468">
        <f>(I64/J64-1)*100</f>
        <v>15.240697480393806</v>
      </c>
      <c r="L64" s="276"/>
    </row>
    <row r="65" spans="1:12">
      <c r="A65" s="294" t="s">
        <v>538</v>
      </c>
      <c r="B65" s="677"/>
      <c r="C65" s="429">
        <f>AVERAGE(C51)</f>
        <v>11062</v>
      </c>
      <c r="D65" s="490">
        <f>AVERAGE(D51)</f>
        <v>9165</v>
      </c>
      <c r="E65" s="492">
        <f>(C65/D65-1)*100</f>
        <v>20.698308783415165</v>
      </c>
      <c r="F65" s="429">
        <f>AVERAGE(F51)</f>
        <v>17054</v>
      </c>
      <c r="G65" s="490">
        <f>AVERAGE(G51)</f>
        <v>15205</v>
      </c>
      <c r="H65" s="492">
        <f>(F65/G65-1)*100</f>
        <v>12.160473528444582</v>
      </c>
      <c r="I65" s="429">
        <f>AVERAGE(I51)</f>
        <v>12333</v>
      </c>
      <c r="J65" s="490">
        <f>AVERAGE(J51)</f>
        <v>10902</v>
      </c>
      <c r="K65" s="492">
        <f>(I65/J65-1)*100</f>
        <v>13.126031920748481</v>
      </c>
      <c r="L65" s="276"/>
    </row>
    <row r="66" spans="1:12">
      <c r="A66" s="294" t="s">
        <v>473</v>
      </c>
      <c r="B66" s="677"/>
      <c r="C66" s="430">
        <f>(C65/C64-1)*100</f>
        <v>12.368453130713908</v>
      </c>
      <c r="D66" s="492">
        <f>(D65/D64-1)*100</f>
        <v>3.4330985915492995</v>
      </c>
      <c r="E66" s="492"/>
      <c r="F66" s="430">
        <f>(F65/F64-1)*100</f>
        <v>8.577176764204042</v>
      </c>
      <c r="G66" s="492">
        <f>(G65/G64-1)*100</f>
        <v>8.8154467122777866</v>
      </c>
      <c r="H66" s="492"/>
      <c r="I66" s="430">
        <f>(I65/I64-1)*100</f>
        <v>11.608839659010695</v>
      </c>
      <c r="J66" s="492">
        <f>(J65/J64-1)*100</f>
        <v>13.695144335057584</v>
      </c>
      <c r="K66" s="492"/>
      <c r="L66" s="276"/>
    </row>
    <row r="67" spans="1:12">
      <c r="A67" s="294" t="s">
        <v>121</v>
      </c>
      <c r="B67" s="677"/>
      <c r="C67" s="430">
        <f>(C51/C49-1)*100</f>
        <v>1.8262822637063136</v>
      </c>
      <c r="D67" s="492">
        <f>(D51/D49-1)*100</f>
        <v>4.587470044505304</v>
      </c>
      <c r="E67" s="492"/>
      <c r="F67" s="430">
        <f>(F51/F49-1)*100</f>
        <v>3.0042400009663961</v>
      </c>
      <c r="G67" s="492">
        <f>(G51/G49-1)*100</f>
        <v>5.0417265391842436</v>
      </c>
      <c r="H67" s="492"/>
      <c r="I67" s="430">
        <f>(I51/I49-1)*100</f>
        <v>1.0007534313886124</v>
      </c>
      <c r="J67" s="492">
        <f>(J51/J49-1)*100</f>
        <v>-1.1066763425254034</v>
      </c>
      <c r="K67" s="492"/>
    </row>
    <row r="68" spans="1:12">
      <c r="A68" s="493" t="s">
        <v>539</v>
      </c>
      <c r="B68" s="607"/>
      <c r="C68" s="678">
        <f>(C51/C38-1)*100</f>
        <v>12.368453130713908</v>
      </c>
      <c r="D68" s="431">
        <f>(D51/D38-1)*100</f>
        <v>3.4330985915492995</v>
      </c>
      <c r="E68" s="431"/>
      <c r="F68" s="678">
        <f>(F51/F38-1)*100</f>
        <v>8.577176764204042</v>
      </c>
      <c r="G68" s="431">
        <f>(G51/G38-1)*100</f>
        <v>8.8154467122777866</v>
      </c>
      <c r="H68" s="431"/>
      <c r="I68" s="678">
        <f>(I51/I38-1)*100</f>
        <v>11.608839659010695</v>
      </c>
      <c r="J68" s="431">
        <f>(J51/J38-1)*100</f>
        <v>13.695144335057584</v>
      </c>
      <c r="K68" s="431"/>
    </row>
    <row r="69" spans="1:12">
      <c r="A69" s="1326" t="s">
        <v>474</v>
      </c>
      <c r="B69" s="1327"/>
      <c r="C69" s="1327"/>
      <c r="D69" s="1327"/>
      <c r="E69" s="1327"/>
      <c r="F69" s="1327"/>
      <c r="G69" s="1327"/>
      <c r="H69" s="1327"/>
      <c r="I69" s="1327"/>
      <c r="J69" s="1327"/>
      <c r="K69" s="1328"/>
    </row>
    <row r="70" spans="1:12" ht="13.5" thickBot="1">
      <c r="A70" s="1329" t="s">
        <v>475</v>
      </c>
      <c r="B70" s="1330"/>
      <c r="C70" s="1330"/>
      <c r="D70" s="1330"/>
      <c r="E70" s="1330"/>
      <c r="F70" s="1330"/>
      <c r="G70" s="1330"/>
      <c r="H70" s="1330"/>
      <c r="I70" s="1330"/>
      <c r="J70" s="1330"/>
      <c r="K70" s="1331"/>
    </row>
    <row r="71" spans="1:12">
      <c r="C71" s="276"/>
      <c r="E71" s="276"/>
    </row>
    <row r="72" spans="1:12">
      <c r="C72" s="276"/>
      <c r="E72" s="276"/>
    </row>
  </sheetData>
  <mergeCells count="10">
    <mergeCell ref="A69:K69"/>
    <mergeCell ref="A70:K70"/>
    <mergeCell ref="A1:K1"/>
    <mergeCell ref="A2:K2"/>
    <mergeCell ref="A3:K3"/>
    <mergeCell ref="A4:A6"/>
    <mergeCell ref="B4:B6"/>
    <mergeCell ref="C4:E5"/>
    <mergeCell ref="F4:H5"/>
    <mergeCell ref="I4:K5"/>
  </mergeCells>
  <phoneticPr fontId="38" type="noConversion"/>
  <printOptions horizontalCentered="1" verticalCentered="1"/>
  <pageMargins left="0.25" right="0.25" top="0.75" bottom="0.75" header="0.3" footer="0.3"/>
  <pageSetup scale="60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O71"/>
  <sheetViews>
    <sheetView view="pageBreakPreview" topLeftCell="A36" zoomScale="73" zoomScaleNormal="110" zoomScaleSheetLayoutView="100" workbookViewId="0">
      <selection activeCell="N46" sqref="N46"/>
    </sheetView>
  </sheetViews>
  <sheetFormatPr baseColWidth="10" defaultColWidth="11.42578125" defaultRowHeight="12.75"/>
  <cols>
    <col min="1" max="1" width="13.42578125" style="142" customWidth="1"/>
    <col min="2" max="2" width="18.7109375" style="142" customWidth="1"/>
    <col min="3" max="3" width="10.140625" style="142" customWidth="1"/>
    <col min="4" max="4" width="10.5703125" style="142" customWidth="1"/>
    <col min="5" max="5" width="21.7109375" style="142" bestFit="1" customWidth="1"/>
    <col min="6" max="6" width="9.7109375" style="142" customWidth="1"/>
    <col min="7" max="7" width="10.7109375" style="142" customWidth="1"/>
    <col min="8" max="8" width="21.7109375" style="142" bestFit="1" customWidth="1"/>
    <col min="9" max="9" width="9.28515625" style="142" customWidth="1"/>
    <col min="10" max="10" width="10.7109375" style="142" customWidth="1"/>
    <col min="11" max="11" width="21.7109375" style="142" bestFit="1" customWidth="1"/>
    <col min="12" max="16384" width="11.42578125" style="142"/>
  </cols>
  <sheetData>
    <row r="1" spans="1:15">
      <c r="A1" s="1315" t="s">
        <v>476</v>
      </c>
      <c r="B1" s="1316"/>
      <c r="C1" s="1316"/>
      <c r="D1" s="1316"/>
      <c r="E1" s="1316"/>
      <c r="F1" s="1316"/>
      <c r="G1" s="1316"/>
      <c r="H1" s="1316"/>
      <c r="I1" s="1316"/>
      <c r="J1" s="1316"/>
      <c r="K1" s="1317"/>
    </row>
    <row r="2" spans="1:15">
      <c r="A2" s="1332" t="s">
        <v>477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4"/>
    </row>
    <row r="3" spans="1:15">
      <c r="A3" s="1335" t="s">
        <v>466</v>
      </c>
      <c r="B3" s="1336"/>
      <c r="C3" s="1336"/>
      <c r="D3" s="1336"/>
      <c r="E3" s="1336"/>
      <c r="F3" s="1336"/>
      <c r="G3" s="1336"/>
      <c r="H3" s="1336"/>
      <c r="I3" s="1336"/>
      <c r="J3" s="1336"/>
      <c r="K3" s="1337"/>
    </row>
    <row r="4" spans="1:15">
      <c r="A4" s="1338" t="s">
        <v>96</v>
      </c>
      <c r="B4" s="1341" t="s">
        <v>97</v>
      </c>
      <c r="C4" s="1344" t="s">
        <v>467</v>
      </c>
      <c r="D4" s="1345"/>
      <c r="E4" s="1346"/>
      <c r="F4" s="1344" t="s">
        <v>468</v>
      </c>
      <c r="G4" s="1345"/>
      <c r="H4" s="1346"/>
      <c r="I4" s="1344" t="s">
        <v>469</v>
      </c>
      <c r="J4" s="1345"/>
      <c r="K4" s="1350"/>
    </row>
    <row r="5" spans="1:15">
      <c r="A5" s="1339"/>
      <c r="B5" s="1342"/>
      <c r="C5" s="1347"/>
      <c r="D5" s="1348"/>
      <c r="E5" s="1349"/>
      <c r="F5" s="1347"/>
      <c r="G5" s="1348"/>
      <c r="H5" s="1349"/>
      <c r="I5" s="1347"/>
      <c r="J5" s="1348"/>
      <c r="K5" s="1351"/>
    </row>
    <row r="6" spans="1:15">
      <c r="A6" s="1340"/>
      <c r="B6" s="1343"/>
      <c r="C6" s="532" t="s">
        <v>478</v>
      </c>
      <c r="D6" s="192" t="s">
        <v>479</v>
      </c>
      <c r="E6" s="193" t="s">
        <v>480</v>
      </c>
      <c r="F6" s="532" t="s">
        <v>478</v>
      </c>
      <c r="G6" s="192" t="s">
        <v>479</v>
      </c>
      <c r="H6" s="193" t="s">
        <v>480</v>
      </c>
      <c r="I6" s="532" t="s">
        <v>478</v>
      </c>
      <c r="J6" s="192" t="s">
        <v>479</v>
      </c>
      <c r="K6" s="280" t="s">
        <v>480</v>
      </c>
    </row>
    <row r="7" spans="1:15">
      <c r="A7" s="190">
        <v>2022</v>
      </c>
      <c r="B7" s="152"/>
      <c r="C7" s="148">
        <v>8274.5717916666672</v>
      </c>
      <c r="D7" s="156">
        <v>7966.5465833333328</v>
      </c>
      <c r="E7" s="154">
        <v>-3.7225516448300966</v>
      </c>
      <c r="F7" s="155">
        <v>13235.544083333336</v>
      </c>
      <c r="G7" s="156">
        <v>12639.473833333332</v>
      </c>
      <c r="H7" s="154">
        <v>-4.5035568333801734</v>
      </c>
      <c r="I7" s="155">
        <v>9232.1332500000008</v>
      </c>
      <c r="J7" s="156">
        <v>8849.4210416666665</v>
      </c>
      <c r="K7" s="281">
        <v>-4.1454363576623461</v>
      </c>
      <c r="L7" s="276"/>
      <c r="O7" s="276"/>
    </row>
    <row r="8" spans="1:15">
      <c r="A8" s="190">
        <v>2023</v>
      </c>
      <c r="B8" s="152"/>
      <c r="C8" s="148">
        <f>AVERAGE(C12:C23)</f>
        <v>7999.5694166666681</v>
      </c>
      <c r="D8" s="259">
        <f>AVERAGE(D12:D23)</f>
        <v>7685.3108750000019</v>
      </c>
      <c r="E8" s="154">
        <f>(D8/C8-1)*100</f>
        <v>-3.9284432111049039</v>
      </c>
      <c r="F8" s="155">
        <f>AVERAGE(F12:F23)</f>
        <v>13062.166541666667</v>
      </c>
      <c r="G8" s="259">
        <f>AVERAGE(G12:G23)</f>
        <v>12270.313125000001</v>
      </c>
      <c r="H8" s="154">
        <f t="shared" ref="H8:H9" si="0">(G8/F8-1)*100</f>
        <v>-6.0621904807349853</v>
      </c>
      <c r="I8" s="155">
        <f>AVERAGE(I12:I23)</f>
        <v>9424.5965000000015</v>
      </c>
      <c r="J8" s="259">
        <f>AVERAGE(J12:J23)</f>
        <v>8862.5343333333349</v>
      </c>
      <c r="K8" s="281">
        <f>(J8/I8-1)*100</f>
        <v>-5.963779634137822</v>
      </c>
      <c r="L8" s="276"/>
      <c r="O8" s="276"/>
    </row>
    <row r="9" spans="1:15">
      <c r="A9" s="190">
        <v>2024</v>
      </c>
      <c r="B9" s="152"/>
      <c r="C9" s="148">
        <f>AVERAGE(C25:C36)</f>
        <v>8522.4166666666661</v>
      </c>
      <c r="D9" s="490">
        <f>AVERAGE(D25:D36)</f>
        <v>8232.7083333333339</v>
      </c>
      <c r="E9" s="154">
        <f>(D9/C9-1)*100</f>
        <v>-3.399368332534769</v>
      </c>
      <c r="F9" s="148">
        <f>AVERAGE(F25:F36)</f>
        <v>13424.708333333334</v>
      </c>
      <c r="G9" s="490">
        <f>AVERAGE(G25:G36)</f>
        <v>12871.291666666666</v>
      </c>
      <c r="H9" s="154">
        <f t="shared" si="0"/>
        <v>-4.1223738566635637</v>
      </c>
      <c r="I9" s="148">
        <f>AVERAGE(I25:I36)</f>
        <v>9864.5833333333339</v>
      </c>
      <c r="J9" s="490">
        <f>AVERAGE(J25:J36)</f>
        <v>9358</v>
      </c>
      <c r="K9" s="281">
        <f t="shared" ref="K9" si="1">(J9/I9-1)*100</f>
        <v>-5.1353748680042273</v>
      </c>
      <c r="L9" s="276"/>
      <c r="O9" s="276"/>
    </row>
    <row r="10" spans="1:15">
      <c r="A10" s="190">
        <v>2025</v>
      </c>
      <c r="B10" s="152"/>
      <c r="C10" s="155">
        <f>AVERAGE(C38:C49)</f>
        <v>9492.1666666666661</v>
      </c>
      <c r="D10" s="260">
        <f>AVERAGE(D38:D49)</f>
        <v>9042.125</v>
      </c>
      <c r="E10" s="154">
        <f>(D10/C10-1)*100</f>
        <v>-4.7411901041209408</v>
      </c>
      <c r="F10" s="155">
        <f>AVERAGE(F38:F49)</f>
        <v>15099.583333333334</v>
      </c>
      <c r="G10" s="260">
        <f>AVERAGE(G38:G49)</f>
        <v>14262.875</v>
      </c>
      <c r="H10" s="154">
        <f>(G10/F10-1)*100</f>
        <v>-5.5412676950246986</v>
      </c>
      <c r="I10" s="155">
        <f>AVERAGE(I38:I49)</f>
        <v>11166.791666666666</v>
      </c>
      <c r="J10" s="260">
        <f>AVERAGE(J38:J49)</f>
        <v>10632.958333333334</v>
      </c>
      <c r="K10" s="154">
        <f>(J10/I10-1)*100</f>
        <v>-4.780543501378709</v>
      </c>
      <c r="L10" s="276"/>
      <c r="O10" s="276"/>
    </row>
    <row r="11" spans="1:15">
      <c r="A11" s="191"/>
      <c r="B11" s="153"/>
      <c r="C11" s="149"/>
      <c r="D11" s="488"/>
      <c r="E11" s="147"/>
      <c r="F11" s="151"/>
      <c r="G11" s="150"/>
      <c r="H11" s="147"/>
      <c r="I11" s="151"/>
      <c r="J11" s="150"/>
      <c r="K11" s="282"/>
      <c r="L11" s="276"/>
      <c r="O11" s="276"/>
    </row>
    <row r="12" spans="1:15">
      <c r="A12" s="191">
        <v>2023</v>
      </c>
      <c r="B12" s="153" t="s">
        <v>109</v>
      </c>
      <c r="C12" s="149">
        <v>8748</v>
      </c>
      <c r="D12" s="488">
        <v>8370</v>
      </c>
      <c r="E12" s="147">
        <f t="shared" ref="E12:E23" si="2">(D12/C12-1)*100</f>
        <v>-4.3209876543209846</v>
      </c>
      <c r="F12" s="151">
        <v>13909</v>
      </c>
      <c r="G12" s="150">
        <v>13141.803</v>
      </c>
      <c r="H12" s="147">
        <f t="shared" ref="H12:H22" si="3">(G12/F12-1)*100</f>
        <v>-5.515831476022715</v>
      </c>
      <c r="I12" s="151">
        <v>9341.5</v>
      </c>
      <c r="J12" s="150">
        <v>8404</v>
      </c>
      <c r="K12" s="282">
        <f t="shared" ref="K12:K23" si="4">(J12/I12-1)*100</f>
        <v>-10.035861478349306</v>
      </c>
      <c r="L12" s="276"/>
      <c r="O12" s="276"/>
    </row>
    <row r="13" spans="1:15">
      <c r="A13" s="191"/>
      <c r="B13" s="153" t="s">
        <v>110</v>
      </c>
      <c r="C13" s="149">
        <v>8202.8709999999992</v>
      </c>
      <c r="D13" s="488">
        <v>8098.4074999999993</v>
      </c>
      <c r="E13" s="147">
        <f t="shared" si="2"/>
        <v>-1.2734992419117575</v>
      </c>
      <c r="F13" s="151">
        <v>13688.137999999999</v>
      </c>
      <c r="G13" s="150">
        <v>12627.354499999999</v>
      </c>
      <c r="H13" s="147">
        <f t="shared" si="3"/>
        <v>-7.7496552124182276</v>
      </c>
      <c r="I13" s="151">
        <v>9116.5665000000008</v>
      </c>
      <c r="J13" s="150">
        <v>8699.2890000000007</v>
      </c>
      <c r="K13" s="282">
        <f t="shared" si="4"/>
        <v>-4.577134384968284</v>
      </c>
      <c r="L13" s="276"/>
      <c r="O13" s="276"/>
    </row>
    <row r="14" spans="1:15">
      <c r="A14" s="191"/>
      <c r="B14" s="153" t="s">
        <v>111</v>
      </c>
      <c r="C14" s="149">
        <v>8287.2369999999992</v>
      </c>
      <c r="D14" s="488">
        <v>7722.4809999999998</v>
      </c>
      <c r="E14" s="147">
        <f t="shared" si="2"/>
        <v>-6.8147682997360848</v>
      </c>
      <c r="F14" s="151">
        <v>13143.629000000001</v>
      </c>
      <c r="G14" s="150">
        <v>12085.952499999999</v>
      </c>
      <c r="H14" s="147">
        <f t="shared" si="3"/>
        <v>-8.0470659967654345</v>
      </c>
      <c r="I14" s="151">
        <v>9456.8359999999993</v>
      </c>
      <c r="J14" s="150">
        <v>8675.4714999999997</v>
      </c>
      <c r="K14" s="282">
        <f t="shared" si="4"/>
        <v>-8.2624304788620595</v>
      </c>
      <c r="L14" s="276"/>
      <c r="O14" s="276"/>
    </row>
    <row r="15" spans="1:15">
      <c r="A15" s="191"/>
      <c r="B15" s="153" t="s">
        <v>112</v>
      </c>
      <c r="C15" s="149">
        <v>7589.5599999999995</v>
      </c>
      <c r="D15" s="488">
        <v>7531.8729999999996</v>
      </c>
      <c r="E15" s="147">
        <f t="shared" si="2"/>
        <v>-0.76008358850842006</v>
      </c>
      <c r="F15" s="151">
        <v>12958.904999999999</v>
      </c>
      <c r="G15" s="150">
        <v>12161.5175</v>
      </c>
      <c r="H15" s="147">
        <f t="shared" si="3"/>
        <v>-6.1532012156891298</v>
      </c>
      <c r="I15" s="151">
        <v>9557.2330000000002</v>
      </c>
      <c r="J15" s="150">
        <v>9190.5944999999992</v>
      </c>
      <c r="K15" s="282">
        <f t="shared" si="4"/>
        <v>-3.836241096141535</v>
      </c>
      <c r="L15" s="276"/>
      <c r="O15" s="276"/>
    </row>
    <row r="16" spans="1:15">
      <c r="A16" s="191"/>
      <c r="B16" s="153" t="s">
        <v>113</v>
      </c>
      <c r="C16" s="149">
        <v>7967.2070000000003</v>
      </c>
      <c r="D16" s="488">
        <v>7268.8964999999998</v>
      </c>
      <c r="E16" s="147">
        <f t="shared" si="2"/>
        <v>-8.7648092989174309</v>
      </c>
      <c r="F16" s="151">
        <v>12930.192999999999</v>
      </c>
      <c r="G16" s="150">
        <v>12331.42</v>
      </c>
      <c r="H16" s="147">
        <f t="shared" si="3"/>
        <v>-4.6308125485829859</v>
      </c>
      <c r="I16" s="151">
        <v>9539.5584999999992</v>
      </c>
      <c r="J16" s="150">
        <v>8965.2479999999996</v>
      </c>
      <c r="K16" s="282">
        <f t="shared" si="4"/>
        <v>-6.0203048180898495</v>
      </c>
      <c r="L16" s="276"/>
      <c r="O16" s="276"/>
    </row>
    <row r="17" spans="1:15">
      <c r="A17" s="191"/>
      <c r="B17" s="153" t="s">
        <v>114</v>
      </c>
      <c r="C17" s="149">
        <v>7884.625</v>
      </c>
      <c r="D17" s="488">
        <v>7285.4125000000004</v>
      </c>
      <c r="E17" s="147">
        <f t="shared" si="2"/>
        <v>-7.5997590246841167</v>
      </c>
      <c r="F17" s="151">
        <v>13283.657500000001</v>
      </c>
      <c r="G17" s="150">
        <v>12193.729499999999</v>
      </c>
      <c r="H17" s="147">
        <f t="shared" si="3"/>
        <v>-8.2050293753810006</v>
      </c>
      <c r="I17" s="151">
        <v>9687.3029999999999</v>
      </c>
      <c r="J17" s="150">
        <v>9198.4484999999986</v>
      </c>
      <c r="K17" s="282">
        <f t="shared" si="4"/>
        <v>-5.0463426198189669</v>
      </c>
      <c r="L17" s="276"/>
      <c r="O17" s="276"/>
    </row>
    <row r="18" spans="1:15">
      <c r="A18" s="191"/>
      <c r="B18" s="153" t="s">
        <v>115</v>
      </c>
      <c r="C18" s="149">
        <v>8104.9495000000006</v>
      </c>
      <c r="D18" s="488">
        <v>8035.9570000000003</v>
      </c>
      <c r="E18" s="147">
        <f t="shared" si="2"/>
        <v>-0.85123911012647824</v>
      </c>
      <c r="F18" s="151">
        <v>12953.5095</v>
      </c>
      <c r="G18" s="150">
        <v>12193.3285</v>
      </c>
      <c r="H18" s="147">
        <f t="shared" si="3"/>
        <v>-5.8685331569795824</v>
      </c>
      <c r="I18" s="151">
        <v>9306.8110000000015</v>
      </c>
      <c r="J18" s="150">
        <v>9004.4840000000004</v>
      </c>
      <c r="K18" s="282">
        <f t="shared" si="4"/>
        <v>-3.2484489047859832</v>
      </c>
      <c r="L18" s="276"/>
      <c r="O18" s="276"/>
    </row>
    <row r="19" spans="1:15">
      <c r="A19" s="191"/>
      <c r="B19" s="153" t="s">
        <v>116</v>
      </c>
      <c r="C19" s="149">
        <v>7943.2129999999997</v>
      </c>
      <c r="D19" s="488">
        <v>7332.5344999999998</v>
      </c>
      <c r="E19" s="147">
        <f t="shared" si="2"/>
        <v>-7.6880539398855312</v>
      </c>
      <c r="F19" s="151">
        <v>12523.516</v>
      </c>
      <c r="G19" s="150">
        <v>11837.717499999999</v>
      </c>
      <c r="H19" s="147">
        <f t="shared" si="3"/>
        <v>-5.4760859490258218</v>
      </c>
      <c r="I19" s="151">
        <v>9638.9484999999986</v>
      </c>
      <c r="J19" s="150">
        <v>8945.1710000000003</v>
      </c>
      <c r="K19" s="282">
        <f t="shared" si="4"/>
        <v>-7.1976471292485744</v>
      </c>
      <c r="L19" s="276"/>
      <c r="O19" s="276"/>
    </row>
    <row r="20" spans="1:15">
      <c r="A20" s="191"/>
      <c r="B20" s="153" t="s">
        <v>117</v>
      </c>
      <c r="C20" s="149">
        <v>7691.277</v>
      </c>
      <c r="D20" s="488">
        <v>7129.1514999999999</v>
      </c>
      <c r="E20" s="147">
        <f t="shared" si="2"/>
        <v>-7.3086107807585172</v>
      </c>
      <c r="F20" s="151">
        <v>12852.305</v>
      </c>
      <c r="G20" s="150">
        <v>11982.5005</v>
      </c>
      <c r="H20" s="147">
        <f t="shared" si="3"/>
        <v>-6.7676926434596769</v>
      </c>
      <c r="I20" s="151">
        <v>9585.6015000000007</v>
      </c>
      <c r="J20" s="150">
        <v>8881.1569999999992</v>
      </c>
      <c r="K20" s="282">
        <f t="shared" si="4"/>
        <v>-7.348985872195934</v>
      </c>
      <c r="L20" s="276"/>
      <c r="O20" s="276"/>
    </row>
    <row r="21" spans="1:15">
      <c r="A21" s="191"/>
      <c r="B21" s="153" t="s">
        <v>118</v>
      </c>
      <c r="C21" s="149">
        <v>7994.0305000000008</v>
      </c>
      <c r="D21" s="488">
        <v>7553.2895000000008</v>
      </c>
      <c r="E21" s="147">
        <f t="shared" si="2"/>
        <v>-5.5133765126365253</v>
      </c>
      <c r="F21" s="151">
        <v>13186.948</v>
      </c>
      <c r="G21" s="150">
        <v>12273.922500000001</v>
      </c>
      <c r="H21" s="147">
        <f t="shared" si="3"/>
        <v>-6.9237059249797621</v>
      </c>
      <c r="I21" s="151">
        <v>9530.0040000000008</v>
      </c>
      <c r="J21" s="150">
        <v>8918.7400000000016</v>
      </c>
      <c r="K21" s="282">
        <f t="shared" si="4"/>
        <v>-6.4141001409862897</v>
      </c>
      <c r="L21" s="276"/>
      <c r="O21" s="276"/>
    </row>
    <row r="22" spans="1:15">
      <c r="A22" s="191"/>
      <c r="B22" s="153" t="s">
        <v>119</v>
      </c>
      <c r="C22" s="149">
        <v>7955.5280000000002</v>
      </c>
      <c r="D22" s="488">
        <v>8147.0754999999999</v>
      </c>
      <c r="E22" s="147">
        <f t="shared" si="2"/>
        <v>2.4077283116846537</v>
      </c>
      <c r="F22" s="151">
        <v>12960.081</v>
      </c>
      <c r="G22" s="150">
        <v>12089.810000000001</v>
      </c>
      <c r="H22" s="147">
        <f t="shared" si="3"/>
        <v>-6.7150120435203959</v>
      </c>
      <c r="I22" s="151">
        <v>9505.5325000000012</v>
      </c>
      <c r="J22" s="150">
        <v>8903.2109999999993</v>
      </c>
      <c r="K22" s="282">
        <f t="shared" si="4"/>
        <v>-6.3365361172559425</v>
      </c>
      <c r="L22" s="276"/>
      <c r="O22" s="276"/>
    </row>
    <row r="23" spans="1:15">
      <c r="A23" s="191"/>
      <c r="B23" s="153" t="s">
        <v>120</v>
      </c>
      <c r="C23" s="149">
        <v>7626.3349999999991</v>
      </c>
      <c r="D23" s="488">
        <v>7748.652</v>
      </c>
      <c r="E23" s="147">
        <f t="shared" si="2"/>
        <v>1.6038765671846367</v>
      </c>
      <c r="F23" s="151">
        <v>12356.1165</v>
      </c>
      <c r="G23" s="150">
        <v>12324.701499999999</v>
      </c>
      <c r="H23" s="147">
        <f>(G23/F23-1)*100</f>
        <v>-0.25424655068605473</v>
      </c>
      <c r="I23" s="151">
        <v>8829.2635000000009</v>
      </c>
      <c r="J23" s="150">
        <v>8564.5974999999999</v>
      </c>
      <c r="K23" s="282">
        <f t="shared" si="4"/>
        <v>-2.9975999696917111</v>
      </c>
      <c r="L23" s="276"/>
      <c r="O23" s="276"/>
    </row>
    <row r="24" spans="1:15">
      <c r="A24" s="191"/>
      <c r="B24" s="153"/>
      <c r="C24" s="149"/>
      <c r="D24" s="488"/>
      <c r="E24" s="147"/>
      <c r="F24" s="151"/>
      <c r="G24" s="150"/>
      <c r="H24" s="147"/>
      <c r="I24" s="151"/>
      <c r="J24" s="150"/>
      <c r="K24" s="282"/>
      <c r="L24" s="276"/>
      <c r="O24" s="276"/>
    </row>
    <row r="25" spans="1:15">
      <c r="A25" s="191">
        <v>2024</v>
      </c>
      <c r="B25" s="145" t="s">
        <v>109</v>
      </c>
      <c r="C25" s="151">
        <v>8481</v>
      </c>
      <c r="D25" s="488">
        <v>8176.5</v>
      </c>
      <c r="E25" s="147">
        <f t="shared" ref="E25:E36" si="5">(D25/C25-1)*100</f>
        <v>-3.5903784931022309</v>
      </c>
      <c r="F25" s="151">
        <v>13067</v>
      </c>
      <c r="G25" s="150">
        <v>12976.5</v>
      </c>
      <c r="H25" s="147">
        <f t="shared" ref="H25:H36" si="6">(G25/F25-1)*100</f>
        <v>-0.69258437284762664</v>
      </c>
      <c r="I25" s="151">
        <v>9208.5</v>
      </c>
      <c r="J25" s="150">
        <v>8394.5</v>
      </c>
      <c r="K25" s="282">
        <f t="shared" ref="K25:K36" si="7">(J25/I25-1)*100</f>
        <v>-8.8396590106966428</v>
      </c>
      <c r="L25" s="276"/>
      <c r="O25" s="276"/>
    </row>
    <row r="26" spans="1:15">
      <c r="A26" s="191"/>
      <c r="B26" s="267" t="s">
        <v>110</v>
      </c>
      <c r="C26" s="488">
        <v>8709.5</v>
      </c>
      <c r="D26" s="488">
        <v>8010</v>
      </c>
      <c r="E26" s="147">
        <f t="shared" si="5"/>
        <v>-8.0314599001090734</v>
      </c>
      <c r="F26" s="488">
        <v>13613.5</v>
      </c>
      <c r="G26" s="488">
        <v>12732.5</v>
      </c>
      <c r="H26" s="147">
        <f t="shared" si="6"/>
        <v>-6.4715172439122952</v>
      </c>
      <c r="I26" s="488">
        <v>9855.5</v>
      </c>
      <c r="J26" s="488">
        <v>9463.5</v>
      </c>
      <c r="K26" s="282">
        <f t="shared" si="7"/>
        <v>-3.9774745066206707</v>
      </c>
      <c r="L26" s="276"/>
      <c r="O26" s="276"/>
    </row>
    <row r="27" spans="1:15">
      <c r="A27" s="191"/>
      <c r="B27" s="267" t="s">
        <v>111</v>
      </c>
      <c r="C27" s="488">
        <v>8335.5</v>
      </c>
      <c r="D27" s="488">
        <v>8263</v>
      </c>
      <c r="E27" s="147">
        <f t="shared" si="5"/>
        <v>-0.86977385879670743</v>
      </c>
      <c r="F27" s="488">
        <v>12738</v>
      </c>
      <c r="G27" s="488">
        <v>12632.5</v>
      </c>
      <c r="H27" s="147">
        <f t="shared" si="6"/>
        <v>-0.82823049144292726</v>
      </c>
      <c r="I27" s="488">
        <v>9834.5</v>
      </c>
      <c r="J27" s="488">
        <v>9561.5</v>
      </c>
      <c r="K27" s="282">
        <f t="shared" si="7"/>
        <v>-2.7759418374091238</v>
      </c>
      <c r="L27" s="276"/>
      <c r="O27" s="276"/>
    </row>
    <row r="28" spans="1:15">
      <c r="A28" s="191"/>
      <c r="B28" s="267" t="s">
        <v>112</v>
      </c>
      <c r="C28" s="488">
        <v>8433.5</v>
      </c>
      <c r="D28" s="488">
        <v>8277.5</v>
      </c>
      <c r="E28" s="147">
        <f t="shared" si="5"/>
        <v>-1.8497658149048468</v>
      </c>
      <c r="F28" s="488">
        <v>13326.5</v>
      </c>
      <c r="G28" s="488">
        <v>12771.5</v>
      </c>
      <c r="H28" s="147">
        <f t="shared" si="6"/>
        <v>-4.1646343751172488</v>
      </c>
      <c r="I28" s="488">
        <v>9914</v>
      </c>
      <c r="J28" s="488">
        <v>9557</v>
      </c>
      <c r="K28" s="282">
        <f t="shared" si="7"/>
        <v>-3.6009683276175153</v>
      </c>
      <c r="L28" s="276"/>
      <c r="O28" s="276"/>
    </row>
    <row r="29" spans="1:15">
      <c r="A29" s="191"/>
      <c r="B29" s="267" t="s">
        <v>113</v>
      </c>
      <c r="C29" s="488">
        <v>8490</v>
      </c>
      <c r="D29" s="488">
        <v>8182.5</v>
      </c>
      <c r="E29" s="147">
        <f t="shared" si="5"/>
        <v>-3.6219081272084841</v>
      </c>
      <c r="F29" s="488">
        <v>13503.5</v>
      </c>
      <c r="G29" s="488">
        <v>12800</v>
      </c>
      <c r="H29" s="147">
        <f t="shared" si="6"/>
        <v>-5.2097604324804703</v>
      </c>
      <c r="I29" s="488">
        <v>10039.5</v>
      </c>
      <c r="J29" s="488">
        <v>9468.5</v>
      </c>
      <c r="K29" s="282">
        <f t="shared" si="7"/>
        <v>-5.6875342397529778</v>
      </c>
      <c r="L29" s="276"/>
      <c r="O29" s="276"/>
    </row>
    <row r="30" spans="1:15">
      <c r="A30" s="191"/>
      <c r="B30" s="267" t="s">
        <v>114</v>
      </c>
      <c r="C30" s="488">
        <v>8287</v>
      </c>
      <c r="D30" s="488">
        <v>7945</v>
      </c>
      <c r="E30" s="147">
        <f t="shared" si="5"/>
        <v>-4.126945818752259</v>
      </c>
      <c r="F30" s="488">
        <v>13192</v>
      </c>
      <c r="G30" s="488">
        <v>12631</v>
      </c>
      <c r="H30" s="147">
        <f t="shared" si="6"/>
        <v>-4.2525773195876244</v>
      </c>
      <c r="I30" s="488">
        <v>9853</v>
      </c>
      <c r="J30" s="488">
        <v>9514.5</v>
      </c>
      <c r="K30" s="282">
        <f t="shared" si="7"/>
        <v>-3.4355018776007329</v>
      </c>
      <c r="L30" s="276"/>
      <c r="O30" s="276"/>
    </row>
    <row r="31" spans="1:15">
      <c r="A31" s="191"/>
      <c r="B31" s="267" t="s">
        <v>115</v>
      </c>
      <c r="C31" s="488">
        <v>8389.5</v>
      </c>
      <c r="D31" s="488">
        <v>7817</v>
      </c>
      <c r="E31" s="147">
        <f t="shared" si="5"/>
        <v>-6.8240061982239748</v>
      </c>
      <c r="F31" s="488">
        <v>12827</v>
      </c>
      <c r="G31" s="488">
        <v>12177.5</v>
      </c>
      <c r="H31" s="147">
        <f t="shared" si="6"/>
        <v>-5.0635378498479771</v>
      </c>
      <c r="I31" s="488">
        <v>9944.5</v>
      </c>
      <c r="J31" s="488">
        <v>9520</v>
      </c>
      <c r="K31" s="282">
        <f t="shared" si="7"/>
        <v>-4.2686912363618106</v>
      </c>
      <c r="L31" s="276"/>
      <c r="O31" s="276"/>
    </row>
    <row r="32" spans="1:15">
      <c r="A32" s="191"/>
      <c r="B32" s="267" t="s">
        <v>116</v>
      </c>
      <c r="C32" s="488">
        <v>8548</v>
      </c>
      <c r="D32" s="488">
        <v>8310.5</v>
      </c>
      <c r="E32" s="147">
        <f t="shared" si="5"/>
        <v>-2.7784277023865211</v>
      </c>
      <c r="F32" s="488">
        <v>13465</v>
      </c>
      <c r="G32" s="488">
        <v>12673</v>
      </c>
      <c r="H32" s="147">
        <f t="shared" si="6"/>
        <v>-5.8819160787226155</v>
      </c>
      <c r="I32" s="488">
        <v>9890</v>
      </c>
      <c r="J32" s="488">
        <v>9299.5</v>
      </c>
      <c r="K32" s="282">
        <f t="shared" si="7"/>
        <v>-5.9706774519716843</v>
      </c>
      <c r="L32" s="276"/>
      <c r="O32" s="276"/>
    </row>
    <row r="33" spans="1:15">
      <c r="A33" s="191"/>
      <c r="B33" s="267" t="s">
        <v>117</v>
      </c>
      <c r="C33" s="488">
        <v>8246.5</v>
      </c>
      <c r="D33" s="488">
        <v>7928.5</v>
      </c>
      <c r="E33" s="147">
        <f t="shared" si="5"/>
        <v>-3.8561814102952785</v>
      </c>
      <c r="F33" s="488">
        <v>13339.5</v>
      </c>
      <c r="G33" s="488">
        <v>12866</v>
      </c>
      <c r="H33" s="147">
        <f t="shared" si="6"/>
        <v>-3.5496083061584027</v>
      </c>
      <c r="I33" s="488">
        <v>9454.5</v>
      </c>
      <c r="J33" s="488">
        <v>9039.5</v>
      </c>
      <c r="K33" s="282">
        <f t="shared" si="7"/>
        <v>-4.3894441800200967</v>
      </c>
      <c r="L33" s="276"/>
      <c r="N33" s="549"/>
      <c r="O33" s="276"/>
    </row>
    <row r="34" spans="1:15">
      <c r="A34" s="191"/>
      <c r="B34" s="267" t="s">
        <v>118</v>
      </c>
      <c r="C34" s="488">
        <v>8701.5</v>
      </c>
      <c r="D34" s="488">
        <v>8844.5</v>
      </c>
      <c r="E34" s="147">
        <f t="shared" si="5"/>
        <v>1.6433948169855661</v>
      </c>
      <c r="F34" s="488">
        <v>14180.5</v>
      </c>
      <c r="G34" s="488">
        <v>13059</v>
      </c>
      <c r="H34" s="147">
        <f t="shared" si="6"/>
        <v>-7.9087479284933533</v>
      </c>
      <c r="I34" s="488">
        <v>9886.5</v>
      </c>
      <c r="J34" s="488">
        <v>9171.5</v>
      </c>
      <c r="K34" s="282">
        <f t="shared" si="7"/>
        <v>-7.2320841551610782</v>
      </c>
      <c r="L34" s="276"/>
      <c r="O34" s="276"/>
    </row>
    <row r="35" spans="1:15">
      <c r="A35" s="191"/>
      <c r="B35" s="267" t="s">
        <v>119</v>
      </c>
      <c r="C35" s="488">
        <v>8799.5</v>
      </c>
      <c r="D35" s="488">
        <v>8619</v>
      </c>
      <c r="E35" s="147">
        <f t="shared" si="5"/>
        <v>-2.0512529120972789</v>
      </c>
      <c r="F35" s="488">
        <v>13582.5</v>
      </c>
      <c r="G35" s="488">
        <v>13165</v>
      </c>
      <c r="H35" s="147">
        <f t="shared" si="6"/>
        <v>-3.0738082090925878</v>
      </c>
      <c r="I35" s="488">
        <v>10150.5</v>
      </c>
      <c r="J35" s="488">
        <v>9452</v>
      </c>
      <c r="K35" s="282">
        <f t="shared" si="7"/>
        <v>-6.8814344120979314</v>
      </c>
      <c r="L35" s="276"/>
      <c r="O35" s="276"/>
    </row>
    <row r="36" spans="1:15">
      <c r="A36" s="191"/>
      <c r="B36" s="267" t="s">
        <v>120</v>
      </c>
      <c r="C36" s="488">
        <v>8847.5</v>
      </c>
      <c r="D36" s="488">
        <v>8418.5</v>
      </c>
      <c r="E36" s="147">
        <f t="shared" si="5"/>
        <v>-4.8488273523594199</v>
      </c>
      <c r="F36" s="488">
        <v>14261.5</v>
      </c>
      <c r="G36" s="488">
        <v>13971</v>
      </c>
      <c r="H36" s="147">
        <f t="shared" si="6"/>
        <v>-2.0369526347158384</v>
      </c>
      <c r="I36" s="488">
        <v>10344</v>
      </c>
      <c r="J36" s="488">
        <v>9854</v>
      </c>
      <c r="K36" s="282">
        <f t="shared" si="7"/>
        <v>-4.7370456303170938</v>
      </c>
      <c r="L36" s="276"/>
      <c r="O36" s="276"/>
    </row>
    <row r="37" spans="1:15">
      <c r="A37" s="191"/>
      <c r="B37" s="153"/>
      <c r="C37" s="488"/>
      <c r="D37" s="488"/>
      <c r="E37" s="144"/>
      <c r="F37" s="488"/>
      <c r="G37" s="488"/>
      <c r="H37" s="144"/>
      <c r="I37" s="488"/>
      <c r="J37" s="488"/>
      <c r="K37" s="189"/>
      <c r="L37" s="276"/>
      <c r="O37" s="276"/>
    </row>
    <row r="38" spans="1:15">
      <c r="A38" s="191">
        <v>2025</v>
      </c>
      <c r="B38" s="145" t="s">
        <v>109</v>
      </c>
      <c r="C38" s="488">
        <v>9368.5</v>
      </c>
      <c r="D38" s="488">
        <v>9017.5</v>
      </c>
      <c r="E38" s="147">
        <f t="shared" ref="E38:E51" si="8">(D38/C38-1)*100</f>
        <v>-3.746597641031113</v>
      </c>
      <c r="F38" s="488">
        <v>15003</v>
      </c>
      <c r="G38" s="488">
        <v>14194.5</v>
      </c>
      <c r="H38" s="147">
        <f t="shared" ref="H38" si="9">(G38/F38-1)*100</f>
        <v>-5.3889222155568905</v>
      </c>
      <c r="I38" s="488">
        <v>10610.5</v>
      </c>
      <c r="J38" s="488">
        <v>10091.5</v>
      </c>
      <c r="K38" s="282">
        <f t="shared" ref="K38:K51" si="10">(J38/I38-1)*100</f>
        <v>-4.8913811790207813</v>
      </c>
      <c r="L38" s="276"/>
      <c r="O38" s="276"/>
    </row>
    <row r="39" spans="1:15">
      <c r="A39" s="191"/>
      <c r="B39" s="812" t="s">
        <v>110</v>
      </c>
      <c r="C39" s="488">
        <v>9293.5</v>
      </c>
      <c r="D39" s="488">
        <v>8745</v>
      </c>
      <c r="E39" s="144">
        <f t="shared" si="8"/>
        <v>-5.9019744983052629</v>
      </c>
      <c r="F39" s="488">
        <v>14677</v>
      </c>
      <c r="G39" s="488">
        <v>14453.5</v>
      </c>
      <c r="H39" s="144">
        <f t="shared" ref="H39:H43" si="11">(G39/F39-1)*100</f>
        <v>-1.5227907610547153</v>
      </c>
      <c r="I39" s="488">
        <v>10578.5</v>
      </c>
      <c r="J39" s="488">
        <v>10496</v>
      </c>
      <c r="K39" s="189">
        <f t="shared" si="10"/>
        <v>-0.77988372642624482</v>
      </c>
      <c r="L39" s="276"/>
      <c r="O39" s="276"/>
    </row>
    <row r="40" spans="1:15">
      <c r="A40" s="191"/>
      <c r="B40" s="812" t="s">
        <v>111</v>
      </c>
      <c r="C40" s="488">
        <v>9456</v>
      </c>
      <c r="D40" s="488">
        <v>9230.5</v>
      </c>
      <c r="E40" s="144">
        <f>(D40/C40-1)*100</f>
        <v>-2.3847292724196278</v>
      </c>
      <c r="F40" s="488">
        <v>14792</v>
      </c>
      <c r="G40" s="488">
        <v>14402</v>
      </c>
      <c r="H40" s="144">
        <f t="shared" si="11"/>
        <v>-2.6365603028664197</v>
      </c>
      <c r="I40" s="488">
        <v>10763.5</v>
      </c>
      <c r="J40" s="488">
        <v>10473</v>
      </c>
      <c r="K40" s="189">
        <f>(J40/I40-1)*100</f>
        <v>-2.698936219631165</v>
      </c>
      <c r="L40" s="276"/>
      <c r="O40" s="276"/>
    </row>
    <row r="41" spans="1:15">
      <c r="A41" s="191"/>
      <c r="B41" s="812" t="s">
        <v>112</v>
      </c>
      <c r="C41" s="491">
        <v>9505.5</v>
      </c>
      <c r="D41" s="491">
        <v>8763</v>
      </c>
      <c r="E41" s="144">
        <f>(D41/C41-1)*100</f>
        <v>-7.8112671611172519</v>
      </c>
      <c r="F41" s="491">
        <v>15171.5</v>
      </c>
      <c r="G41" s="491">
        <v>14199</v>
      </c>
      <c r="H41" s="144">
        <f t="shared" si="11"/>
        <v>-6.4100451504465639</v>
      </c>
      <c r="I41" s="491">
        <v>11189</v>
      </c>
      <c r="J41" s="491">
        <v>10375</v>
      </c>
      <c r="K41" s="189">
        <f>(J41/I41-1)*100</f>
        <v>-7.2750022343372915</v>
      </c>
      <c r="L41" s="276"/>
      <c r="O41" s="276"/>
    </row>
    <row r="42" spans="1:15">
      <c r="A42" s="191"/>
      <c r="B42" s="812" t="s">
        <v>113</v>
      </c>
      <c r="C42" s="488">
        <v>9480</v>
      </c>
      <c r="D42" s="488">
        <v>8733.5</v>
      </c>
      <c r="E42" s="144">
        <f t="shared" si="8"/>
        <v>-7.8744725738396637</v>
      </c>
      <c r="F42" s="488">
        <v>14766</v>
      </c>
      <c r="G42" s="488">
        <v>13954.5</v>
      </c>
      <c r="H42" s="144">
        <f t="shared" si="11"/>
        <v>-5.4957334416903647</v>
      </c>
      <c r="I42" s="488">
        <v>10944.5</v>
      </c>
      <c r="J42" s="488">
        <v>10436.5</v>
      </c>
      <c r="K42" s="189">
        <f t="shared" si="10"/>
        <v>-4.641600804056834</v>
      </c>
      <c r="L42" s="276"/>
      <c r="O42" s="276"/>
    </row>
    <row r="43" spans="1:15">
      <c r="A43" s="191"/>
      <c r="B43" s="812" t="s">
        <v>114</v>
      </c>
      <c r="C43" s="488">
        <v>9243.5</v>
      </c>
      <c r="D43" s="488">
        <v>8887</v>
      </c>
      <c r="E43" s="144">
        <f t="shared" si="8"/>
        <v>-3.8567642126900004</v>
      </c>
      <c r="F43" s="488">
        <v>14982.5</v>
      </c>
      <c r="G43" s="488">
        <v>13990.5</v>
      </c>
      <c r="H43" s="144">
        <f t="shared" si="11"/>
        <v>-6.621057900884364</v>
      </c>
      <c r="I43" s="488">
        <v>10876.5</v>
      </c>
      <c r="J43" s="488">
        <v>10472.5</v>
      </c>
      <c r="K43" s="189">
        <f t="shared" si="10"/>
        <v>-3.714430193536522</v>
      </c>
      <c r="L43" s="276"/>
      <c r="O43" s="276"/>
    </row>
    <row r="44" spans="1:15">
      <c r="A44" s="191"/>
      <c r="B44" s="812" t="s">
        <v>115</v>
      </c>
      <c r="C44" s="488">
        <v>9233</v>
      </c>
      <c r="D44" s="488">
        <v>9007.5</v>
      </c>
      <c r="E44" s="144">
        <f t="shared" si="8"/>
        <v>-2.4423264377775422</v>
      </c>
      <c r="F44" s="488">
        <v>15466</v>
      </c>
      <c r="G44" s="488">
        <v>14327.5</v>
      </c>
      <c r="H44" s="144">
        <f t="shared" ref="H44:H51" si="12">(G44/F44-1)*100</f>
        <v>-7.3613086770981546</v>
      </c>
      <c r="I44" s="488">
        <v>11087.5</v>
      </c>
      <c r="J44" s="488">
        <v>10543.5</v>
      </c>
      <c r="K44" s="189">
        <f t="shared" si="10"/>
        <v>-4.9064261555806121</v>
      </c>
      <c r="L44" s="276"/>
      <c r="O44" s="276"/>
    </row>
    <row r="45" spans="1:15">
      <c r="A45" s="191"/>
      <c r="B45" s="812" t="s">
        <v>116</v>
      </c>
      <c r="C45" s="488">
        <v>9688</v>
      </c>
      <c r="D45" s="488">
        <v>9471</v>
      </c>
      <c r="E45" s="144">
        <f t="shared" si="8"/>
        <v>-2.2398843930635848</v>
      </c>
      <c r="F45" s="488">
        <v>15325</v>
      </c>
      <c r="G45" s="488">
        <v>14455</v>
      </c>
      <c r="H45" s="144">
        <f t="shared" si="12"/>
        <v>-5.6769983686786318</v>
      </c>
      <c r="I45" s="488">
        <v>11558.5</v>
      </c>
      <c r="J45" s="488">
        <v>10793.5</v>
      </c>
      <c r="K45" s="189">
        <f t="shared" si="10"/>
        <v>-6.6185058614872228</v>
      </c>
      <c r="L45" s="276"/>
      <c r="O45" s="276"/>
    </row>
    <row r="46" spans="1:15">
      <c r="A46" s="191"/>
      <c r="B46" s="812" t="s">
        <v>117</v>
      </c>
      <c r="C46" s="488">
        <v>9583</v>
      </c>
      <c r="D46" s="488">
        <v>8712</v>
      </c>
      <c r="E46" s="144">
        <f t="shared" si="8"/>
        <v>-9.0890117917144959</v>
      </c>
      <c r="F46" s="488">
        <v>15375</v>
      </c>
      <c r="G46" s="488">
        <v>14412.5</v>
      </c>
      <c r="H46" s="144">
        <f t="shared" si="12"/>
        <v>-6.2601626016260177</v>
      </c>
      <c r="I46" s="488">
        <v>11276</v>
      </c>
      <c r="J46" s="488">
        <v>10773.5</v>
      </c>
      <c r="K46" s="189">
        <f t="shared" si="10"/>
        <v>-4.4563675062078705</v>
      </c>
      <c r="L46" s="276"/>
    </row>
    <row r="47" spans="1:15">
      <c r="A47" s="191"/>
      <c r="B47" s="812" t="s">
        <v>118</v>
      </c>
      <c r="C47" s="488">
        <v>9636</v>
      </c>
      <c r="D47" s="488">
        <v>9341</v>
      </c>
      <c r="E47" s="144">
        <f t="shared" si="8"/>
        <v>-3.0614362806143602</v>
      </c>
      <c r="F47" s="488">
        <v>14764</v>
      </c>
      <c r="G47" s="488">
        <v>13742</v>
      </c>
      <c r="H47" s="144">
        <f t="shared" si="12"/>
        <v>-6.92224329450013</v>
      </c>
      <c r="I47" s="488">
        <v>11374.5</v>
      </c>
      <c r="J47" s="488">
        <v>10887.5</v>
      </c>
      <c r="K47" s="189">
        <f t="shared" si="10"/>
        <v>-4.2815068794232687</v>
      </c>
      <c r="L47" s="276"/>
    </row>
    <row r="48" spans="1:15">
      <c r="A48" s="191"/>
      <c r="B48" s="812" t="s">
        <v>119</v>
      </c>
      <c r="C48" s="488">
        <v>9630.5</v>
      </c>
      <c r="D48" s="488">
        <v>9204</v>
      </c>
      <c r="E48" s="144">
        <f t="shared" si="8"/>
        <v>-4.4286381807798092</v>
      </c>
      <c r="F48" s="488">
        <v>15388.5</v>
      </c>
      <c r="G48" s="488">
        <v>14263.5</v>
      </c>
      <c r="H48" s="144">
        <f t="shared" si="12"/>
        <v>-7.3106540598498864</v>
      </c>
      <c r="I48" s="488">
        <v>11728.5</v>
      </c>
      <c r="J48" s="488">
        <v>11175</v>
      </c>
      <c r="K48" s="189">
        <f t="shared" si="10"/>
        <v>-4.7192735643944221</v>
      </c>
      <c r="L48" s="276"/>
    </row>
    <row r="49" spans="1:12">
      <c r="A49" s="191"/>
      <c r="B49" s="812" t="s">
        <v>120</v>
      </c>
      <c r="C49" s="488">
        <v>9788.5</v>
      </c>
      <c r="D49" s="488">
        <v>9393.5</v>
      </c>
      <c r="E49" s="810">
        <f t="shared" si="8"/>
        <v>-4.0353476017775947</v>
      </c>
      <c r="F49" s="809">
        <v>15484.5</v>
      </c>
      <c r="G49" s="488">
        <v>14760</v>
      </c>
      <c r="H49" s="810">
        <f t="shared" si="12"/>
        <v>-4.6788724208079007</v>
      </c>
      <c r="I49" s="809">
        <v>12014</v>
      </c>
      <c r="J49" s="488">
        <v>11078</v>
      </c>
      <c r="K49" s="189">
        <f t="shared" si="10"/>
        <v>-7.7909106042949876</v>
      </c>
      <c r="L49" s="276"/>
    </row>
    <row r="50" spans="1:12">
      <c r="A50" s="191"/>
      <c r="B50" s="812"/>
      <c r="C50" s="488"/>
      <c r="D50" s="488"/>
      <c r="E50" s="810"/>
      <c r="F50" s="809"/>
      <c r="G50" s="488"/>
      <c r="H50" s="810"/>
      <c r="I50" s="809"/>
      <c r="J50" s="488"/>
      <c r="K50" s="810"/>
      <c r="L50" s="276"/>
    </row>
    <row r="51" spans="1:12">
      <c r="A51" s="191">
        <v>2026</v>
      </c>
      <c r="B51" s="145" t="s">
        <v>109</v>
      </c>
      <c r="C51" s="488">
        <v>9873</v>
      </c>
      <c r="D51" s="488">
        <v>9669</v>
      </c>
      <c r="E51" s="810">
        <f t="shared" si="8"/>
        <v>-2.0662412640534811</v>
      </c>
      <c r="F51" s="809">
        <v>15564</v>
      </c>
      <c r="G51" s="488">
        <v>15110</v>
      </c>
      <c r="H51" s="810">
        <f t="shared" si="12"/>
        <v>-2.9169879208429728</v>
      </c>
      <c r="I51" s="809">
        <v>11692</v>
      </c>
      <c r="J51" s="488">
        <v>11118</v>
      </c>
      <c r="K51" s="189">
        <f t="shared" si="10"/>
        <v>-4.9093397194662991</v>
      </c>
      <c r="L51" s="276"/>
    </row>
    <row r="52" spans="1:12" hidden="1">
      <c r="A52" s="191"/>
      <c r="B52" s="812" t="s">
        <v>110</v>
      </c>
      <c r="C52" s="488"/>
      <c r="D52" s="488"/>
      <c r="E52" s="810"/>
      <c r="F52" s="809"/>
      <c r="G52" s="488"/>
      <c r="H52" s="810"/>
      <c r="I52" s="809"/>
      <c r="J52" s="488"/>
      <c r="K52" s="810"/>
      <c r="L52" s="276"/>
    </row>
    <row r="53" spans="1:12" hidden="1">
      <c r="A53" s="191"/>
      <c r="B53" s="812" t="s">
        <v>111</v>
      </c>
      <c r="C53" s="488"/>
      <c r="D53" s="488"/>
      <c r="E53" s="810"/>
      <c r="F53" s="809"/>
      <c r="G53" s="488"/>
      <c r="H53" s="810"/>
      <c r="I53" s="809"/>
      <c r="J53" s="488"/>
      <c r="K53" s="810"/>
      <c r="L53" s="276"/>
    </row>
    <row r="54" spans="1:12" hidden="1">
      <c r="A54" s="191"/>
      <c r="B54" s="812" t="s">
        <v>112</v>
      </c>
      <c r="C54" s="488"/>
      <c r="D54" s="488"/>
      <c r="E54" s="810"/>
      <c r="F54" s="809"/>
      <c r="G54" s="488"/>
      <c r="H54" s="810"/>
      <c r="I54" s="809"/>
      <c r="J54" s="488"/>
      <c r="K54" s="810"/>
      <c r="L54" s="276"/>
    </row>
    <row r="55" spans="1:12" hidden="1">
      <c r="A55" s="191"/>
      <c r="B55" s="812" t="s">
        <v>113</v>
      </c>
      <c r="C55" s="488"/>
      <c r="D55" s="488"/>
      <c r="E55" s="810"/>
      <c r="F55" s="809"/>
      <c r="G55" s="488"/>
      <c r="H55" s="810"/>
      <c r="I55" s="809"/>
      <c r="J55" s="488"/>
      <c r="K55" s="810"/>
      <c r="L55" s="276"/>
    </row>
    <row r="56" spans="1:12" hidden="1">
      <c r="A56" s="191"/>
      <c r="B56" s="267" t="s">
        <v>114</v>
      </c>
      <c r="C56" s="488"/>
      <c r="D56" s="488"/>
      <c r="E56" s="810"/>
      <c r="F56" s="809"/>
      <c r="G56" s="488"/>
      <c r="H56" s="810"/>
      <c r="I56" s="809"/>
      <c r="J56" s="488"/>
      <c r="K56" s="810"/>
      <c r="L56" s="276"/>
    </row>
    <row r="57" spans="1:12" hidden="1">
      <c r="A57" s="191"/>
      <c r="B57" s="267" t="s">
        <v>115</v>
      </c>
      <c r="C57" s="488"/>
      <c r="D57" s="488"/>
      <c r="E57" s="810"/>
      <c r="F57" s="809"/>
      <c r="G57" s="488"/>
      <c r="H57" s="810"/>
      <c r="I57" s="809"/>
      <c r="J57" s="488"/>
      <c r="K57" s="810"/>
      <c r="L57" s="276"/>
    </row>
    <row r="58" spans="1:12" hidden="1">
      <c r="A58" s="191"/>
      <c r="B58" s="267" t="s">
        <v>116</v>
      </c>
      <c r="C58" s="488"/>
      <c r="D58" s="488"/>
      <c r="E58" s="810"/>
      <c r="F58" s="809"/>
      <c r="G58" s="488"/>
      <c r="H58" s="810"/>
      <c r="I58" s="809"/>
      <c r="J58" s="488"/>
      <c r="K58" s="810"/>
      <c r="L58" s="276"/>
    </row>
    <row r="59" spans="1:12" hidden="1">
      <c r="A59" s="191"/>
      <c r="B59" s="267" t="s">
        <v>117</v>
      </c>
      <c r="C59" s="488"/>
      <c r="D59" s="488"/>
      <c r="E59" s="810"/>
      <c r="F59" s="809"/>
      <c r="G59" s="488"/>
      <c r="H59" s="810"/>
      <c r="I59" s="809"/>
      <c r="J59" s="488"/>
      <c r="K59" s="810"/>
      <c r="L59" s="276"/>
    </row>
    <row r="60" spans="1:12" hidden="1">
      <c r="A60" s="191"/>
      <c r="B60" s="267" t="s">
        <v>118</v>
      </c>
      <c r="C60" s="488"/>
      <c r="D60" s="488"/>
      <c r="E60" s="810"/>
      <c r="F60" s="809"/>
      <c r="G60" s="488"/>
      <c r="H60" s="810"/>
      <c r="I60" s="809"/>
      <c r="J60" s="488"/>
      <c r="K60" s="810"/>
      <c r="L60" s="276"/>
    </row>
    <row r="61" spans="1:12" hidden="1">
      <c r="A61" s="191"/>
      <c r="B61" s="267" t="s">
        <v>119</v>
      </c>
      <c r="C61" s="488"/>
      <c r="D61" s="488"/>
      <c r="E61" s="810"/>
      <c r="F61" s="809"/>
      <c r="G61" s="488"/>
      <c r="H61" s="810"/>
      <c r="I61" s="809"/>
      <c r="J61" s="488"/>
      <c r="K61" s="810"/>
      <c r="L61" s="276"/>
    </row>
    <row r="62" spans="1:12" hidden="1">
      <c r="A62" s="191"/>
      <c r="B62" s="267" t="s">
        <v>120</v>
      </c>
      <c r="C62" s="488"/>
      <c r="D62" s="488"/>
      <c r="E62" s="810"/>
      <c r="F62" s="809"/>
      <c r="G62" s="488"/>
      <c r="H62" s="810"/>
      <c r="I62" s="809"/>
      <c r="J62" s="488"/>
      <c r="K62" s="810"/>
      <c r="L62" s="276"/>
    </row>
    <row r="63" spans="1:12">
      <c r="A63" s="191"/>
      <c r="B63" s="813"/>
      <c r="C63" s="488"/>
      <c r="D63" s="488"/>
      <c r="E63" s="810"/>
      <c r="F63" s="809"/>
      <c r="G63" s="488"/>
      <c r="H63" s="810"/>
      <c r="I63" s="809"/>
      <c r="J63" s="488"/>
      <c r="K63" s="810"/>
      <c r="L63" s="276"/>
    </row>
    <row r="64" spans="1:12">
      <c r="A64" s="1355" t="s">
        <v>537</v>
      </c>
      <c r="B64" s="1356"/>
      <c r="C64" s="427">
        <f>AVERAGE(C38)</f>
        <v>9368.5</v>
      </c>
      <c r="D64" s="428">
        <f>AVERAGE(D38)</f>
        <v>9017.5</v>
      </c>
      <c r="E64" s="468">
        <f>(D64/C64-1)*100</f>
        <v>-3.746597641031113</v>
      </c>
      <c r="F64" s="427">
        <f>AVERAGE(F38)</f>
        <v>15003</v>
      </c>
      <c r="G64" s="428">
        <f>AVERAGE(G38)</f>
        <v>14194.5</v>
      </c>
      <c r="H64" s="468">
        <f>(G64/F64-1)*100</f>
        <v>-5.3889222155568905</v>
      </c>
      <c r="I64" s="427">
        <f>AVERAGE(I38)</f>
        <v>10610.5</v>
      </c>
      <c r="J64" s="428">
        <f>AVERAGE(J38)</f>
        <v>10091.5</v>
      </c>
      <c r="K64" s="818">
        <f>(J64/I64-1)*100</f>
        <v>-4.8913811790207813</v>
      </c>
      <c r="L64" s="276"/>
    </row>
    <row r="65" spans="1:12">
      <c r="A65" s="1357" t="s">
        <v>538</v>
      </c>
      <c r="B65" s="1358"/>
      <c r="C65" s="814">
        <f>AVERAGE(C51)</f>
        <v>9873</v>
      </c>
      <c r="D65" s="490">
        <f>AVERAGE(D51)</f>
        <v>9669</v>
      </c>
      <c r="E65" s="492">
        <f>(D65/C65-1)*100</f>
        <v>-2.0662412640534811</v>
      </c>
      <c r="F65" s="814">
        <f>AVERAGE(F51)</f>
        <v>15564</v>
      </c>
      <c r="G65" s="490">
        <f>AVERAGE(G51)</f>
        <v>15110</v>
      </c>
      <c r="H65" s="492">
        <f>(G65/F65-1)*100</f>
        <v>-2.9169879208429728</v>
      </c>
      <c r="I65" s="814">
        <f>AVERAGE(I51)</f>
        <v>11692</v>
      </c>
      <c r="J65" s="490">
        <f>AVERAGE(J51)</f>
        <v>11118</v>
      </c>
      <c r="K65" s="815">
        <f>(J65/I65-1)*100</f>
        <v>-4.9093397194662991</v>
      </c>
      <c r="L65" s="276"/>
    </row>
    <row r="66" spans="1:12">
      <c r="A66" s="546" t="s">
        <v>473</v>
      </c>
      <c r="B66" s="817"/>
      <c r="C66" s="816">
        <f>(C65/C64-1)*100</f>
        <v>5.3850669797726347</v>
      </c>
      <c r="D66" s="492">
        <f>(D65/D64-1)*100</f>
        <v>7.2248405877460398</v>
      </c>
      <c r="E66" s="492"/>
      <c r="F66" s="816">
        <f>(F65/F64-1)*100</f>
        <v>3.7392521495700937</v>
      </c>
      <c r="G66" s="492">
        <f>(G65/G64-1)*100</f>
        <v>6.4496812145549365</v>
      </c>
      <c r="H66" s="492"/>
      <c r="I66" s="816">
        <f>(I65/I64-1)*100</f>
        <v>10.192733612930581</v>
      </c>
      <c r="J66" s="492">
        <f>(J65/J64-1)*100</f>
        <v>10.171926869147295</v>
      </c>
      <c r="K66" s="815"/>
      <c r="L66" s="276"/>
    </row>
    <row r="67" spans="1:12">
      <c r="A67" s="547" t="s">
        <v>121</v>
      </c>
      <c r="B67" s="814"/>
      <c r="C67" s="816">
        <f>(C51/C49-1)*100</f>
        <v>0.86325790468406716</v>
      </c>
      <c r="D67" s="492">
        <f>(D51/D49-1)*100</f>
        <v>2.932879118539411</v>
      </c>
      <c r="E67" s="492"/>
      <c r="F67" s="816">
        <f>(F51/F49-1)*100</f>
        <v>0.51341664244890506</v>
      </c>
      <c r="G67" s="492">
        <f>(G51/G49-1)*100</f>
        <v>2.3712737127371319</v>
      </c>
      <c r="H67" s="492"/>
      <c r="I67" s="816">
        <f>(I51/I49-1)*100</f>
        <v>-2.6802064258365288</v>
      </c>
      <c r="J67" s="492">
        <f>(J51/J49-1)*100</f>
        <v>0.36107600649937233</v>
      </c>
      <c r="K67" s="815"/>
      <c r="L67" s="276"/>
    </row>
    <row r="68" spans="1:12">
      <c r="A68" s="548" t="s">
        <v>539</v>
      </c>
      <c r="B68" s="678"/>
      <c r="C68" s="678">
        <f>(C51/C38-1)*100</f>
        <v>5.3850669797726347</v>
      </c>
      <c r="D68" s="431">
        <f>(D51/D38-1)*100</f>
        <v>7.2248405877460398</v>
      </c>
      <c r="E68" s="431"/>
      <c r="F68" s="678">
        <f>(F51/F38-1)*100</f>
        <v>3.7392521495700937</v>
      </c>
      <c r="G68" s="431">
        <f>(G51/G38-1)*100</f>
        <v>6.4496812145549365</v>
      </c>
      <c r="H68" s="431"/>
      <c r="I68" s="678">
        <f>(I51/I38-1)*100</f>
        <v>10.192733612930581</v>
      </c>
      <c r="J68" s="431">
        <f>(J51/J38-1)*100</f>
        <v>10.171926869147295</v>
      </c>
      <c r="K68" s="819"/>
    </row>
    <row r="69" spans="1:12">
      <c r="A69" s="1352" t="s">
        <v>474</v>
      </c>
      <c r="B69" s="1353"/>
      <c r="C69" s="1353"/>
      <c r="D69" s="1353"/>
      <c r="E69" s="1353"/>
      <c r="F69" s="1353"/>
      <c r="G69" s="1353"/>
      <c r="H69" s="1353"/>
      <c r="I69" s="1353"/>
      <c r="J69" s="1353"/>
      <c r="K69" s="1354"/>
    </row>
    <row r="70" spans="1:12" ht="13.5" thickBot="1">
      <c r="A70" s="1329" t="s">
        <v>475</v>
      </c>
      <c r="B70" s="1330"/>
      <c r="C70" s="1330"/>
      <c r="D70" s="1330"/>
      <c r="E70" s="1330"/>
      <c r="F70" s="1330"/>
      <c r="G70" s="1330"/>
      <c r="H70" s="1330"/>
      <c r="I70" s="1330"/>
      <c r="J70" s="1330"/>
      <c r="K70" s="1331"/>
    </row>
    <row r="71" spans="1:12">
      <c r="C71" s="276"/>
      <c r="D71" s="276"/>
      <c r="E71" s="276"/>
      <c r="F71" s="276"/>
      <c r="G71" s="276"/>
      <c r="H71" s="276"/>
      <c r="I71" s="276"/>
      <c r="J71" s="276"/>
      <c r="K71" s="276"/>
    </row>
  </sheetData>
  <mergeCells count="12">
    <mergeCell ref="A69:K69"/>
    <mergeCell ref="A70:K70"/>
    <mergeCell ref="A1:K1"/>
    <mergeCell ref="A2:K2"/>
    <mergeCell ref="A3:K3"/>
    <mergeCell ref="A4:A6"/>
    <mergeCell ref="B4:B6"/>
    <mergeCell ref="C4:E5"/>
    <mergeCell ref="F4:H5"/>
    <mergeCell ref="I4:K5"/>
    <mergeCell ref="A64:B64"/>
    <mergeCell ref="A65:B65"/>
  </mergeCells>
  <phoneticPr fontId="38" type="noConversion"/>
  <printOptions horizontalCentered="1" verticalCentered="1"/>
  <pageMargins left="0.25" right="0.25" top="0.75" bottom="0.75" header="0.3" footer="0.3"/>
  <pageSetup scale="65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AADF-055D-4837-B2BF-DDFAFCCB1C4B}">
  <sheetPr>
    <tabColor rgb="FF00B0F0"/>
    <pageSetUpPr fitToPage="1"/>
  </sheetPr>
  <dimension ref="A1:K38"/>
  <sheetViews>
    <sheetView view="pageBreakPreview" zoomScaleNormal="115" zoomScaleSheetLayoutView="100" zoomScalePageLayoutView="85" workbookViewId="0">
      <selection activeCell="A2" sqref="A2:G2"/>
    </sheetView>
  </sheetViews>
  <sheetFormatPr baseColWidth="10" defaultColWidth="11.42578125" defaultRowHeight="12.75"/>
  <cols>
    <col min="2" max="7" width="12.7109375" customWidth="1"/>
    <col min="8" max="11" width="18.7109375" bestFit="1" customWidth="1"/>
    <col min="258" max="263" width="13.28515625" customWidth="1"/>
    <col min="264" max="267" width="18.7109375" bestFit="1" customWidth="1"/>
    <col min="514" max="519" width="13.28515625" customWidth="1"/>
    <col min="520" max="523" width="18.7109375" bestFit="1" customWidth="1"/>
    <col min="770" max="775" width="13.28515625" customWidth="1"/>
    <col min="776" max="779" width="18.7109375" bestFit="1" customWidth="1"/>
    <col min="1026" max="1031" width="13.28515625" customWidth="1"/>
    <col min="1032" max="1035" width="18.7109375" bestFit="1" customWidth="1"/>
    <col min="1282" max="1287" width="13.28515625" customWidth="1"/>
    <col min="1288" max="1291" width="18.7109375" bestFit="1" customWidth="1"/>
    <col min="1538" max="1543" width="13.28515625" customWidth="1"/>
    <col min="1544" max="1547" width="18.7109375" bestFit="1" customWidth="1"/>
    <col min="1794" max="1799" width="13.28515625" customWidth="1"/>
    <col min="1800" max="1803" width="18.7109375" bestFit="1" customWidth="1"/>
    <col min="2050" max="2055" width="13.28515625" customWidth="1"/>
    <col min="2056" max="2059" width="18.7109375" bestFit="1" customWidth="1"/>
    <col min="2306" max="2311" width="13.28515625" customWidth="1"/>
    <col min="2312" max="2315" width="18.7109375" bestFit="1" customWidth="1"/>
    <col min="2562" max="2567" width="13.28515625" customWidth="1"/>
    <col min="2568" max="2571" width="18.7109375" bestFit="1" customWidth="1"/>
    <col min="2818" max="2823" width="13.28515625" customWidth="1"/>
    <col min="2824" max="2827" width="18.7109375" bestFit="1" customWidth="1"/>
    <col min="3074" max="3079" width="13.28515625" customWidth="1"/>
    <col min="3080" max="3083" width="18.7109375" bestFit="1" customWidth="1"/>
    <col min="3330" max="3335" width="13.28515625" customWidth="1"/>
    <col min="3336" max="3339" width="18.7109375" bestFit="1" customWidth="1"/>
    <col min="3586" max="3591" width="13.28515625" customWidth="1"/>
    <col min="3592" max="3595" width="18.7109375" bestFit="1" customWidth="1"/>
    <col min="3842" max="3847" width="13.28515625" customWidth="1"/>
    <col min="3848" max="3851" width="18.7109375" bestFit="1" customWidth="1"/>
    <col min="4098" max="4103" width="13.28515625" customWidth="1"/>
    <col min="4104" max="4107" width="18.7109375" bestFit="1" customWidth="1"/>
    <col min="4354" max="4359" width="13.28515625" customWidth="1"/>
    <col min="4360" max="4363" width="18.7109375" bestFit="1" customWidth="1"/>
    <col min="4610" max="4615" width="13.28515625" customWidth="1"/>
    <col min="4616" max="4619" width="18.7109375" bestFit="1" customWidth="1"/>
    <col min="4866" max="4871" width="13.28515625" customWidth="1"/>
    <col min="4872" max="4875" width="18.7109375" bestFit="1" customWidth="1"/>
    <col min="5122" max="5127" width="13.28515625" customWidth="1"/>
    <col min="5128" max="5131" width="18.7109375" bestFit="1" customWidth="1"/>
    <col min="5378" max="5383" width="13.28515625" customWidth="1"/>
    <col min="5384" max="5387" width="18.7109375" bestFit="1" customWidth="1"/>
    <col min="5634" max="5639" width="13.28515625" customWidth="1"/>
    <col min="5640" max="5643" width="18.7109375" bestFit="1" customWidth="1"/>
    <col min="5890" max="5895" width="13.28515625" customWidth="1"/>
    <col min="5896" max="5899" width="18.7109375" bestFit="1" customWidth="1"/>
    <col min="6146" max="6151" width="13.28515625" customWidth="1"/>
    <col min="6152" max="6155" width="18.7109375" bestFit="1" customWidth="1"/>
    <col min="6402" max="6407" width="13.28515625" customWidth="1"/>
    <col min="6408" max="6411" width="18.7109375" bestFit="1" customWidth="1"/>
    <col min="6658" max="6663" width="13.28515625" customWidth="1"/>
    <col min="6664" max="6667" width="18.7109375" bestFit="1" customWidth="1"/>
    <col min="6914" max="6919" width="13.28515625" customWidth="1"/>
    <col min="6920" max="6923" width="18.7109375" bestFit="1" customWidth="1"/>
    <col min="7170" max="7175" width="13.28515625" customWidth="1"/>
    <col min="7176" max="7179" width="18.7109375" bestFit="1" customWidth="1"/>
    <col min="7426" max="7431" width="13.28515625" customWidth="1"/>
    <col min="7432" max="7435" width="18.7109375" bestFit="1" customWidth="1"/>
    <col min="7682" max="7687" width="13.28515625" customWidth="1"/>
    <col min="7688" max="7691" width="18.7109375" bestFit="1" customWidth="1"/>
    <col min="7938" max="7943" width="13.28515625" customWidth="1"/>
    <col min="7944" max="7947" width="18.7109375" bestFit="1" customWidth="1"/>
    <col min="8194" max="8199" width="13.28515625" customWidth="1"/>
    <col min="8200" max="8203" width="18.7109375" bestFit="1" customWidth="1"/>
    <col min="8450" max="8455" width="13.28515625" customWidth="1"/>
    <col min="8456" max="8459" width="18.7109375" bestFit="1" customWidth="1"/>
    <col min="8706" max="8711" width="13.28515625" customWidth="1"/>
    <col min="8712" max="8715" width="18.7109375" bestFit="1" customWidth="1"/>
    <col min="8962" max="8967" width="13.28515625" customWidth="1"/>
    <col min="8968" max="8971" width="18.7109375" bestFit="1" customWidth="1"/>
    <col min="9218" max="9223" width="13.28515625" customWidth="1"/>
    <col min="9224" max="9227" width="18.7109375" bestFit="1" customWidth="1"/>
    <col min="9474" max="9479" width="13.28515625" customWidth="1"/>
    <col min="9480" max="9483" width="18.7109375" bestFit="1" customWidth="1"/>
    <col min="9730" max="9735" width="13.28515625" customWidth="1"/>
    <col min="9736" max="9739" width="18.7109375" bestFit="1" customWidth="1"/>
    <col min="9986" max="9991" width="13.28515625" customWidth="1"/>
    <col min="9992" max="9995" width="18.7109375" bestFit="1" customWidth="1"/>
    <col min="10242" max="10247" width="13.28515625" customWidth="1"/>
    <col min="10248" max="10251" width="18.7109375" bestFit="1" customWidth="1"/>
    <col min="10498" max="10503" width="13.28515625" customWidth="1"/>
    <col min="10504" max="10507" width="18.7109375" bestFit="1" customWidth="1"/>
    <col min="10754" max="10759" width="13.28515625" customWidth="1"/>
    <col min="10760" max="10763" width="18.7109375" bestFit="1" customWidth="1"/>
    <col min="11010" max="11015" width="13.28515625" customWidth="1"/>
    <col min="11016" max="11019" width="18.7109375" bestFit="1" customWidth="1"/>
    <col min="11266" max="11271" width="13.28515625" customWidth="1"/>
    <col min="11272" max="11275" width="18.7109375" bestFit="1" customWidth="1"/>
    <col min="11522" max="11527" width="13.28515625" customWidth="1"/>
    <col min="11528" max="11531" width="18.7109375" bestFit="1" customWidth="1"/>
    <col min="11778" max="11783" width="13.28515625" customWidth="1"/>
    <col min="11784" max="11787" width="18.7109375" bestFit="1" customWidth="1"/>
    <col min="12034" max="12039" width="13.28515625" customWidth="1"/>
    <col min="12040" max="12043" width="18.7109375" bestFit="1" customWidth="1"/>
    <col min="12290" max="12295" width="13.28515625" customWidth="1"/>
    <col min="12296" max="12299" width="18.7109375" bestFit="1" customWidth="1"/>
    <col min="12546" max="12551" width="13.28515625" customWidth="1"/>
    <col min="12552" max="12555" width="18.7109375" bestFit="1" customWidth="1"/>
    <col min="12802" max="12807" width="13.28515625" customWidth="1"/>
    <col min="12808" max="12811" width="18.7109375" bestFit="1" customWidth="1"/>
    <col min="13058" max="13063" width="13.28515625" customWidth="1"/>
    <col min="13064" max="13067" width="18.7109375" bestFit="1" customWidth="1"/>
    <col min="13314" max="13319" width="13.28515625" customWidth="1"/>
    <col min="13320" max="13323" width="18.7109375" bestFit="1" customWidth="1"/>
    <col min="13570" max="13575" width="13.28515625" customWidth="1"/>
    <col min="13576" max="13579" width="18.7109375" bestFit="1" customWidth="1"/>
    <col min="13826" max="13831" width="13.28515625" customWidth="1"/>
    <col min="13832" max="13835" width="18.7109375" bestFit="1" customWidth="1"/>
    <col min="14082" max="14087" width="13.28515625" customWidth="1"/>
    <col min="14088" max="14091" width="18.7109375" bestFit="1" customWidth="1"/>
    <col min="14338" max="14343" width="13.28515625" customWidth="1"/>
    <col min="14344" max="14347" width="18.7109375" bestFit="1" customWidth="1"/>
    <col min="14594" max="14599" width="13.28515625" customWidth="1"/>
    <col min="14600" max="14603" width="18.7109375" bestFit="1" customWidth="1"/>
    <col min="14850" max="14855" width="13.28515625" customWidth="1"/>
    <col min="14856" max="14859" width="18.7109375" bestFit="1" customWidth="1"/>
    <col min="15106" max="15111" width="13.28515625" customWidth="1"/>
    <col min="15112" max="15115" width="18.7109375" bestFit="1" customWidth="1"/>
    <col min="15362" max="15367" width="13.28515625" customWidth="1"/>
    <col min="15368" max="15371" width="18.7109375" bestFit="1" customWidth="1"/>
    <col min="15618" max="15623" width="13.28515625" customWidth="1"/>
    <col min="15624" max="15627" width="18.7109375" bestFit="1" customWidth="1"/>
    <col min="15874" max="15879" width="13.28515625" customWidth="1"/>
    <col min="15880" max="15883" width="18.7109375" bestFit="1" customWidth="1"/>
    <col min="16130" max="16135" width="13.28515625" customWidth="1"/>
    <col min="16136" max="16139" width="18.7109375" bestFit="1" customWidth="1"/>
  </cols>
  <sheetData>
    <row r="1" spans="1:8">
      <c r="A1" s="1275" t="s">
        <v>481</v>
      </c>
      <c r="B1" s="1276"/>
      <c r="C1" s="1276"/>
      <c r="D1" s="1276"/>
      <c r="E1" s="1276"/>
      <c r="F1" s="1276"/>
      <c r="G1" s="1277"/>
    </row>
    <row r="2" spans="1:8">
      <c r="A2" s="1278" t="s">
        <v>482</v>
      </c>
      <c r="B2" s="1279"/>
      <c r="C2" s="1279"/>
      <c r="D2" s="1279"/>
      <c r="E2" s="1279"/>
      <c r="F2" s="1279"/>
      <c r="G2" s="1280"/>
    </row>
    <row r="3" spans="1:8">
      <c r="A3" s="1278" t="s">
        <v>483</v>
      </c>
      <c r="B3" s="1279"/>
      <c r="C3" s="1279"/>
      <c r="D3" s="1279"/>
      <c r="E3" s="1279"/>
      <c r="F3" s="1279"/>
      <c r="G3" s="1280"/>
    </row>
    <row r="4" spans="1:8">
      <c r="A4" s="529"/>
      <c r="B4" s="530"/>
      <c r="C4" s="530"/>
      <c r="D4" s="530" t="s">
        <v>484</v>
      </c>
      <c r="E4" s="530"/>
      <c r="F4" s="530"/>
      <c r="G4" s="531"/>
    </row>
    <row r="5" spans="1:8">
      <c r="A5" s="306" t="s">
        <v>96</v>
      </c>
      <c r="B5" s="636" t="s">
        <v>485</v>
      </c>
      <c r="C5" s="636" t="s">
        <v>486</v>
      </c>
      <c r="D5" s="636" t="s">
        <v>487</v>
      </c>
      <c r="E5" s="636" t="s">
        <v>488</v>
      </c>
      <c r="F5" s="636" t="s">
        <v>489</v>
      </c>
      <c r="G5" s="307" t="s">
        <v>98</v>
      </c>
    </row>
    <row r="6" spans="1:8">
      <c r="A6" s="308">
        <v>2001</v>
      </c>
      <c r="B6" s="637">
        <v>22.1</v>
      </c>
      <c r="C6" s="637">
        <v>0.4</v>
      </c>
      <c r="D6" s="637">
        <v>17.899999999999999</v>
      </c>
      <c r="E6" s="637">
        <v>29.4</v>
      </c>
      <c r="F6" s="637">
        <v>0.7</v>
      </c>
      <c r="G6" s="309">
        <v>70.5</v>
      </c>
    </row>
    <row r="7" spans="1:8">
      <c r="A7" s="308">
        <v>2002</v>
      </c>
      <c r="B7" s="637">
        <v>22.1</v>
      </c>
      <c r="C7" s="637">
        <v>0.4</v>
      </c>
      <c r="D7" s="637">
        <v>19.399999999999999</v>
      </c>
      <c r="E7" s="637">
        <v>27.6</v>
      </c>
      <c r="F7" s="637">
        <v>0.7</v>
      </c>
      <c r="G7" s="309">
        <v>70.2</v>
      </c>
      <c r="H7" s="310"/>
    </row>
    <row r="8" spans="1:8">
      <c r="A8" s="308">
        <v>2003</v>
      </c>
      <c r="B8" s="637">
        <v>23.1</v>
      </c>
      <c r="C8" s="637">
        <v>0.3</v>
      </c>
      <c r="D8" s="637">
        <v>19.100000000000001</v>
      </c>
      <c r="E8" s="637">
        <v>27.7</v>
      </c>
      <c r="F8" s="637">
        <v>0.6</v>
      </c>
      <c r="G8" s="309">
        <v>70.8</v>
      </c>
    </row>
    <row r="9" spans="1:8">
      <c r="A9" s="308">
        <v>2004</v>
      </c>
      <c r="B9" s="637">
        <v>24.283304385311308</v>
      </c>
      <c r="C9" s="637">
        <v>0.26020854449620212</v>
      </c>
      <c r="D9" s="637">
        <v>18.42304468365144</v>
      </c>
      <c r="E9" s="637">
        <v>30.787396427210187</v>
      </c>
      <c r="F9" s="637">
        <v>0.59899376746263155</v>
      </c>
      <c r="G9" s="309">
        <v>73.7</v>
      </c>
    </row>
    <row r="10" spans="1:8">
      <c r="A10" s="308">
        <v>2005</v>
      </c>
      <c r="B10" s="637">
        <v>25.311346125247415</v>
      </c>
      <c r="C10" s="637">
        <v>0.225245705063854</v>
      </c>
      <c r="D10" s="637">
        <v>19.401784474859628</v>
      </c>
      <c r="E10" s="637">
        <v>30.507955241951347</v>
      </c>
      <c r="F10" s="637">
        <v>0.54800042263324766</v>
      </c>
      <c r="G10" s="309">
        <v>75</v>
      </c>
    </row>
    <row r="11" spans="1:8">
      <c r="A11" s="308">
        <v>2006</v>
      </c>
      <c r="B11" s="637">
        <v>22.112259294860433</v>
      </c>
      <c r="C11" s="637">
        <v>0.33381967406537688</v>
      </c>
      <c r="D11" s="637">
        <v>22.636855810534925</v>
      </c>
      <c r="E11" s="637">
        <v>34.099814409241738</v>
      </c>
      <c r="F11" s="637">
        <v>0.57996576205331185</v>
      </c>
      <c r="G11" s="309">
        <v>79</v>
      </c>
    </row>
    <row r="12" spans="1:8">
      <c r="A12" s="308">
        <v>2007</v>
      </c>
      <c r="B12" s="637">
        <v>23.880332585493409</v>
      </c>
      <c r="C12" s="637">
        <v>0.3227015009934342</v>
      </c>
      <c r="D12" s="637">
        <v>23.593512677986112</v>
      </c>
      <c r="E12" s="638">
        <v>33.346383118823908</v>
      </c>
      <c r="F12" s="637">
        <v>0.52302784105708444</v>
      </c>
      <c r="G12" s="309">
        <v>81</v>
      </c>
    </row>
    <row r="13" spans="1:8">
      <c r="A13" s="308">
        <v>2008</v>
      </c>
      <c r="B13" s="637">
        <v>22.212456716673898</v>
      </c>
      <c r="C13" s="637">
        <v>0.39486480764227982</v>
      </c>
      <c r="D13" s="637">
        <v>25.137107937608128</v>
      </c>
      <c r="E13" s="637">
        <v>33.437906356579035</v>
      </c>
      <c r="F13" s="637">
        <v>0.53588954130536182</v>
      </c>
      <c r="G13" s="309">
        <v>81.2</v>
      </c>
    </row>
    <row r="14" spans="1:8">
      <c r="A14" s="308">
        <v>2009</v>
      </c>
      <c r="B14" s="637">
        <v>22.64304733246599</v>
      </c>
      <c r="C14" s="637">
        <v>0.29065774268258837</v>
      </c>
      <c r="D14" s="637">
        <v>24.113604222894114</v>
      </c>
      <c r="E14" s="637">
        <v>32.021665168453183</v>
      </c>
      <c r="F14" s="637">
        <v>0.43228901601829306</v>
      </c>
      <c r="G14" s="309">
        <v>79.099999999999994</v>
      </c>
    </row>
    <row r="15" spans="1:8">
      <c r="A15" s="308">
        <v>2010</v>
      </c>
      <c r="B15" s="637">
        <v>23.765195437844124</v>
      </c>
      <c r="C15" s="637">
        <v>0.21573141721192754</v>
      </c>
      <c r="D15" s="637">
        <v>24.423752363012099</v>
      </c>
      <c r="E15" s="637">
        <v>33.356061434388621</v>
      </c>
      <c r="F15" s="637">
        <v>0.43752255196282791</v>
      </c>
      <c r="G15" s="309">
        <v>81.900000000000006</v>
      </c>
    </row>
    <row r="16" spans="1:8">
      <c r="A16" s="308">
        <v>2011</v>
      </c>
      <c r="B16" s="637">
        <v>21.746879709903961</v>
      </c>
      <c r="C16" s="637">
        <v>0.27447906980760428</v>
      </c>
      <c r="D16" s="637">
        <v>25.565670987620376</v>
      </c>
      <c r="E16" s="637">
        <v>36.655296300136179</v>
      </c>
      <c r="F16" s="637">
        <v>0.48348410338322323</v>
      </c>
      <c r="G16" s="309">
        <v>84.7</v>
      </c>
    </row>
    <row r="17" spans="1:11">
      <c r="A17" s="308">
        <v>2012</v>
      </c>
      <c r="B17" s="637">
        <v>22.484530901363765</v>
      </c>
      <c r="C17" s="637">
        <v>0.26986989073362216</v>
      </c>
      <c r="D17" s="637">
        <v>26.963035572952155</v>
      </c>
      <c r="E17" s="637">
        <v>36.90525858165519</v>
      </c>
      <c r="F17" s="637">
        <v>0.50703943335775903</v>
      </c>
      <c r="G17" s="309">
        <v>87.2</v>
      </c>
    </row>
    <row r="18" spans="1:11">
      <c r="A18" s="308">
        <v>2013</v>
      </c>
      <c r="B18" s="637">
        <v>24.356170822817401</v>
      </c>
      <c r="C18" s="637">
        <v>0.17584170992286047</v>
      </c>
      <c r="D18" s="637">
        <v>26.748509076191691</v>
      </c>
      <c r="E18" s="637">
        <v>37.344045816883444</v>
      </c>
      <c r="F18" s="637">
        <v>0.42653862450694024</v>
      </c>
      <c r="G18" s="309">
        <v>89.4</v>
      </c>
    </row>
    <row r="19" spans="1:11">
      <c r="A19" s="308">
        <v>2014</v>
      </c>
      <c r="B19" s="637">
        <v>24.89063948063685</v>
      </c>
      <c r="C19" s="637">
        <v>0.2167637518804309</v>
      </c>
      <c r="D19" s="637">
        <v>24.244146013587475</v>
      </c>
      <c r="E19" s="637">
        <v>36.984358709502764</v>
      </c>
      <c r="F19" s="637">
        <v>0.42853936017029859</v>
      </c>
      <c r="G19" s="309">
        <v>87.2</v>
      </c>
      <c r="H19" s="311"/>
      <c r="I19" s="311"/>
      <c r="J19" s="311"/>
      <c r="K19" s="311"/>
    </row>
    <row r="20" spans="1:11">
      <c r="A20" s="308">
        <v>2015</v>
      </c>
      <c r="B20" s="637">
        <v>24.302832375165128</v>
      </c>
      <c r="C20" s="637">
        <v>0.22435697471461127</v>
      </c>
      <c r="D20" s="637">
        <v>23.570916729806232</v>
      </c>
      <c r="E20" s="637">
        <v>38.891939963369708</v>
      </c>
      <c r="F20" s="637">
        <v>0.47286007697149135</v>
      </c>
      <c r="G20" s="309">
        <v>87.5</v>
      </c>
      <c r="H20" s="311"/>
      <c r="I20" s="311"/>
      <c r="J20" s="311"/>
      <c r="K20" s="311"/>
    </row>
    <row r="21" spans="1:11">
      <c r="A21" s="308">
        <v>2016</v>
      </c>
      <c r="B21" s="637">
        <v>26.685222282205626</v>
      </c>
      <c r="C21" s="637">
        <v>0.18565509762485299</v>
      </c>
      <c r="D21" s="637">
        <v>23.748993067457999</v>
      </c>
      <c r="E21" s="637">
        <v>41.16130984564326</v>
      </c>
      <c r="F21" s="637">
        <v>0.43156547172354442</v>
      </c>
      <c r="G21" s="309">
        <v>92.212745764655295</v>
      </c>
      <c r="H21" s="311"/>
      <c r="I21" s="311"/>
      <c r="J21" s="311"/>
      <c r="K21" s="311"/>
    </row>
    <row r="22" spans="1:11">
      <c r="A22" s="308">
        <v>2017</v>
      </c>
      <c r="B22" s="637">
        <v>26.7</v>
      </c>
      <c r="C22" s="637">
        <v>0.2</v>
      </c>
      <c r="D22" s="637">
        <v>24.6</v>
      </c>
      <c r="E22" s="637">
        <v>41.1</v>
      </c>
      <c r="F22" s="637">
        <v>0.4</v>
      </c>
      <c r="G22" s="309">
        <f>SUM(B22:F22)</f>
        <v>93</v>
      </c>
      <c r="H22" s="311"/>
      <c r="I22" s="311"/>
      <c r="J22" s="311"/>
      <c r="K22" s="311"/>
    </row>
    <row r="23" spans="1:11">
      <c r="A23" s="308">
        <v>2018</v>
      </c>
      <c r="B23" s="637">
        <v>27.974868056700281</v>
      </c>
      <c r="C23" s="637">
        <v>0.2103061971762655</v>
      </c>
      <c r="D23" s="637">
        <v>22.110386448375468</v>
      </c>
      <c r="E23" s="637">
        <v>41.471347955366547</v>
      </c>
      <c r="F23" s="637">
        <v>0.33639875970840649</v>
      </c>
      <c r="G23" s="309">
        <v>92.10330741732696</v>
      </c>
      <c r="H23" s="351"/>
      <c r="I23" s="311"/>
      <c r="J23" s="311"/>
      <c r="K23" s="311"/>
    </row>
    <row r="24" spans="1:11">
      <c r="A24" s="308">
        <v>2019</v>
      </c>
      <c r="B24" s="639">
        <v>27.688314884112366</v>
      </c>
      <c r="C24" s="639">
        <v>0.15638383326113944</v>
      </c>
      <c r="D24" s="639">
        <v>21.400443633441945</v>
      </c>
      <c r="E24" s="639">
        <v>39.0979524862544</v>
      </c>
      <c r="F24" s="639">
        <v>0.15638383326113944</v>
      </c>
      <c r="G24" s="362">
        <v>88.499478670331001</v>
      </c>
      <c r="H24" s="351"/>
      <c r="I24" s="311"/>
      <c r="J24" s="311"/>
      <c r="K24" s="311"/>
    </row>
    <row r="25" spans="1:11">
      <c r="A25" s="308">
        <v>2020</v>
      </c>
      <c r="B25" s="639">
        <v>27.358571625200241</v>
      </c>
      <c r="C25" s="639">
        <v>0.13633488770719268</v>
      </c>
      <c r="D25" s="639">
        <v>20.234241771253522</v>
      </c>
      <c r="E25" s="639">
        <v>37.932771539938464</v>
      </c>
      <c r="F25" s="639">
        <v>0.45068712241023223</v>
      </c>
      <c r="G25" s="362">
        <v>86.112606946509644</v>
      </c>
      <c r="H25" s="351"/>
      <c r="I25" s="311"/>
      <c r="J25" s="311"/>
      <c r="K25" s="311"/>
    </row>
    <row r="26" spans="1:11">
      <c r="A26" s="308">
        <v>2021</v>
      </c>
      <c r="B26" s="639">
        <v>31.637800893239948</v>
      </c>
      <c r="C26" s="639">
        <v>0.12135765662897528</v>
      </c>
      <c r="D26" s="639">
        <v>23.563137492686799</v>
      </c>
      <c r="E26" s="639">
        <v>38.38311513987216</v>
      </c>
      <c r="F26" s="639">
        <v>0.53552554463982083</v>
      </c>
      <c r="G26" s="362">
        <v>94.240936727067677</v>
      </c>
      <c r="H26" s="351"/>
      <c r="I26" s="311"/>
      <c r="J26" s="311"/>
      <c r="K26" s="311"/>
    </row>
    <row r="27" spans="1:11">
      <c r="A27" s="308" t="s">
        <v>490</v>
      </c>
      <c r="B27" s="637">
        <v>24.816105013182245</v>
      </c>
      <c r="C27" s="637">
        <v>0.14141497898763511</v>
      </c>
      <c r="D27" s="637">
        <v>20.897664670707602</v>
      </c>
      <c r="E27" s="637">
        <v>37.208974542633364</v>
      </c>
      <c r="F27" s="637">
        <v>0.49216597289475794</v>
      </c>
      <c r="G27" s="309">
        <v>83.556325178405586</v>
      </c>
      <c r="H27" s="350"/>
      <c r="I27" s="311"/>
      <c r="J27" s="311"/>
      <c r="K27" s="311"/>
    </row>
    <row r="28" spans="1:11">
      <c r="A28" s="361" t="s">
        <v>491</v>
      </c>
      <c r="B28" s="639">
        <v>25.157444192615898</v>
      </c>
      <c r="C28" s="639">
        <v>0.12507663862065474</v>
      </c>
      <c r="D28" s="639">
        <v>19.611311143656998</v>
      </c>
      <c r="E28" s="639">
        <v>36.569324534693806</v>
      </c>
      <c r="F28" s="639">
        <v>0.39793768704389876</v>
      </c>
      <c r="G28" s="362">
        <f>SUM(B28:F28)</f>
        <v>81.861094196631242</v>
      </c>
      <c r="H28" s="350"/>
      <c r="I28" s="311"/>
      <c r="J28" s="311"/>
      <c r="K28" s="311"/>
    </row>
    <row r="29" spans="1:11">
      <c r="A29" s="361" t="s">
        <v>492</v>
      </c>
      <c r="B29" s="639">
        <v>24.2</v>
      </c>
      <c r="C29" s="639">
        <v>0.1</v>
      </c>
      <c r="D29" s="639">
        <v>21.1</v>
      </c>
      <c r="E29" s="639">
        <v>36.6</v>
      </c>
      <c r="F29" s="639">
        <v>0.4</v>
      </c>
      <c r="G29" s="362">
        <f>SUM(B29:F29)</f>
        <v>82.4</v>
      </c>
      <c r="H29" s="350"/>
      <c r="I29" s="311"/>
      <c r="J29" s="311"/>
      <c r="K29" s="311"/>
    </row>
    <row r="30" spans="1:11" ht="51.75" customHeight="1">
      <c r="A30" s="1362" t="s">
        <v>493</v>
      </c>
      <c r="B30" s="1363"/>
      <c r="C30" s="1363"/>
      <c r="D30" s="1363"/>
      <c r="E30" s="1363"/>
      <c r="F30" s="1363"/>
      <c r="G30" s="1364"/>
    </row>
    <row r="31" spans="1:11" ht="43.5" customHeight="1">
      <c r="A31" s="1365" t="s">
        <v>494</v>
      </c>
      <c r="B31" s="1366"/>
      <c r="C31" s="1366"/>
      <c r="D31" s="1366"/>
      <c r="E31" s="1366"/>
      <c r="F31" s="1366"/>
      <c r="G31" s="1367"/>
    </row>
    <row r="32" spans="1:11" ht="18.75" customHeight="1" thickBot="1">
      <c r="A32" s="1359" t="s">
        <v>449</v>
      </c>
      <c r="B32" s="1360"/>
      <c r="C32" s="1360"/>
      <c r="D32" s="1360"/>
      <c r="E32" s="1360"/>
      <c r="F32" s="1360"/>
      <c r="G32" s="1361"/>
    </row>
    <row r="38" spans="4:4">
      <c r="D38" s="169"/>
    </row>
  </sheetData>
  <mergeCells count="6">
    <mergeCell ref="A32:G32"/>
    <mergeCell ref="A1:G1"/>
    <mergeCell ref="A2:G2"/>
    <mergeCell ref="A3:G3"/>
    <mergeCell ref="A30:G30"/>
    <mergeCell ref="A31:G31"/>
  </mergeCells>
  <printOptions horizontalCentered="1" verticalCentered="1"/>
  <pageMargins left="0.25" right="0.25" top="0.75" bottom="0.75" header="0.3" footer="0.3"/>
  <pageSetup fitToHeight="0" orientation="portrait" r:id="rId1"/>
  <ignoredErrors>
    <ignoredError sqref="G22" formulaRange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F0"/>
    <pageSetUpPr fitToPage="1"/>
  </sheetPr>
  <dimension ref="A1:P47"/>
  <sheetViews>
    <sheetView view="pageBreakPreview" zoomScale="83" zoomScaleNormal="100" zoomScaleSheetLayoutView="110" workbookViewId="0">
      <selection activeCell="M41" sqref="M41"/>
    </sheetView>
  </sheetViews>
  <sheetFormatPr baseColWidth="10" defaultColWidth="11.42578125" defaultRowHeight="12.75"/>
  <cols>
    <col min="1" max="1" width="30.42578125" customWidth="1"/>
    <col min="2" max="3" width="15.28515625" customWidth="1"/>
    <col min="4" max="4" width="12.140625" customWidth="1"/>
    <col min="5" max="5" width="13.7109375" customWidth="1"/>
    <col min="6" max="6" width="1.42578125" customWidth="1"/>
    <col min="7" max="7" width="13.42578125" style="109" hidden="1" customWidth="1"/>
    <col min="8" max="10" width="11.42578125" hidden="1" customWidth="1"/>
    <col min="11" max="11" width="3.5703125" customWidth="1"/>
    <col min="12" max="12" width="2.85546875" customWidth="1"/>
  </cols>
  <sheetData>
    <row r="1" spans="1:16" ht="15.75" customHeight="1">
      <c r="A1" s="878" t="s">
        <v>52</v>
      </c>
      <c r="B1" s="879"/>
      <c r="C1" s="879"/>
      <c r="D1" s="879"/>
      <c r="E1" s="880"/>
    </row>
    <row r="2" spans="1:16" ht="15.75" customHeight="1">
      <c r="A2" s="881" t="s">
        <v>53</v>
      </c>
      <c r="B2" s="882"/>
      <c r="C2" s="882"/>
      <c r="D2" s="882"/>
      <c r="E2" s="883"/>
    </row>
    <row r="3" spans="1:16" ht="16.5" customHeight="1" thickBot="1">
      <c r="A3" s="889" t="s">
        <v>540</v>
      </c>
      <c r="B3" s="882"/>
      <c r="C3" s="882"/>
      <c r="D3" s="882"/>
      <c r="E3" s="883"/>
    </row>
    <row r="4" spans="1:16" ht="12.75" customHeight="1">
      <c r="A4" s="884" t="s">
        <v>54</v>
      </c>
      <c r="B4" s="888" t="s">
        <v>55</v>
      </c>
      <c r="C4" s="888"/>
      <c r="D4" s="890" t="s">
        <v>56</v>
      </c>
      <c r="E4" s="886" t="s">
        <v>57</v>
      </c>
    </row>
    <row r="5" spans="1:16" ht="24" customHeight="1">
      <c r="A5" s="885"/>
      <c r="B5" s="242" t="s">
        <v>541</v>
      </c>
      <c r="C5" s="242" t="s">
        <v>542</v>
      </c>
      <c r="D5" s="891"/>
      <c r="E5" s="887"/>
    </row>
    <row r="6" spans="1:16" ht="12.75" customHeight="1">
      <c r="A6" s="375" t="s">
        <v>58</v>
      </c>
      <c r="B6" s="469">
        <f>'Pág.7-C3'!C11</f>
        <v>197958.29699999999</v>
      </c>
      <c r="C6" s="469">
        <f>'Pág.7-C3'!C12</f>
        <v>196785.70200000005</v>
      </c>
      <c r="D6" s="243">
        <f t="shared" ref="D6:D12" si="0">(C6/B6-1)*100</f>
        <v>-0.5923444572772496</v>
      </c>
      <c r="E6" s="114" t="str">
        <f>IF(D6&lt;-10, "Baja fuerte", IF(D6&lt;0, "Baja", IF( D6&lt;10, "Alza", "Alza fuerte")))</f>
        <v>Baja</v>
      </c>
      <c r="M6" s="316"/>
    </row>
    <row r="7" spans="1:16" ht="12.75" customHeight="1">
      <c r="A7" s="376" t="s">
        <v>59</v>
      </c>
      <c r="B7" s="470">
        <f>'Pág.7-C3'!E11</f>
        <v>46656.548999999999</v>
      </c>
      <c r="C7" s="470">
        <f>'Pág.7-C3'!E12</f>
        <v>46907.211000000003</v>
      </c>
      <c r="D7" s="243">
        <f t="shared" si="0"/>
        <v>0.53724933663654717</v>
      </c>
      <c r="E7" s="114" t="str">
        <f t="shared" ref="E7:E12" si="1">IF(D7&lt;-10, "Baja fuerte", IF(D7&lt;0, "Baja", IF( D7&lt;10, "Alza", "Alza fuerte")))</f>
        <v>Alza</v>
      </c>
      <c r="M7" s="316"/>
    </row>
    <row r="8" spans="1:16" ht="12.75" customHeight="1">
      <c r="A8" s="376" t="s">
        <v>60</v>
      </c>
      <c r="B8" s="470">
        <f>'Pág.7-C3'!D11</f>
        <v>101486.90999999999</v>
      </c>
      <c r="C8" s="470">
        <f>'Pág.7-C3'!D12</f>
        <v>96862.521999999997</v>
      </c>
      <c r="D8" s="243">
        <f t="shared" si="0"/>
        <v>-4.5566349394222332</v>
      </c>
      <c r="E8" s="114" t="str">
        <f t="shared" si="1"/>
        <v>Baja</v>
      </c>
      <c r="M8" s="316"/>
    </row>
    <row r="9" spans="1:16" ht="12.75" customHeight="1">
      <c r="A9" s="377" t="s">
        <v>61</v>
      </c>
      <c r="B9" s="1368">
        <v>585385.76899999997</v>
      </c>
      <c r="C9" s="1368">
        <v>589375.61899999995</v>
      </c>
      <c r="D9" s="244">
        <f t="shared" si="0"/>
        <v>0.6815761863865788</v>
      </c>
      <c r="E9" s="114" t="str">
        <f t="shared" si="1"/>
        <v>Alza</v>
      </c>
      <c r="M9" s="316"/>
    </row>
    <row r="10" spans="1:16" ht="12.75" customHeight="1">
      <c r="A10" s="377" t="s">
        <v>62</v>
      </c>
      <c r="B10" s="1368">
        <v>759117</v>
      </c>
      <c r="C10" s="1368">
        <v>766923</v>
      </c>
      <c r="D10" s="244">
        <f t="shared" si="0"/>
        <v>1.0282999853777453</v>
      </c>
      <c r="E10" s="114" t="str">
        <f t="shared" si="1"/>
        <v>Alza</v>
      </c>
      <c r="M10" s="316"/>
    </row>
    <row r="11" spans="1:16" ht="12.75" customHeight="1">
      <c r="A11" s="377" t="s">
        <v>63</v>
      </c>
      <c r="B11" s="1368">
        <v>690306</v>
      </c>
      <c r="C11" s="1368">
        <v>748557</v>
      </c>
      <c r="D11" s="244">
        <f t="shared" si="0"/>
        <v>8.4384316520499603</v>
      </c>
      <c r="E11" s="114" t="str">
        <f t="shared" si="1"/>
        <v>Alza</v>
      </c>
      <c r="M11" s="316"/>
      <c r="P11" s="371"/>
    </row>
    <row r="12" spans="1:16" ht="12.75" customHeight="1" thickBot="1">
      <c r="A12" s="578" t="s">
        <v>64</v>
      </c>
      <c r="B12" s="1369">
        <v>63551</v>
      </c>
      <c r="C12" s="1369">
        <v>12268</v>
      </c>
      <c r="D12" s="245">
        <f t="shared" si="0"/>
        <v>-80.695819105914936</v>
      </c>
      <c r="E12" s="246" t="str">
        <f t="shared" si="1"/>
        <v>Baja fuerte</v>
      </c>
      <c r="M12" s="316"/>
    </row>
    <row r="13" spans="1:16" s="1" customFormat="1">
      <c r="A13" s="544" t="s">
        <v>65</v>
      </c>
      <c r="B13" s="847" t="s">
        <v>66</v>
      </c>
      <c r="C13" s="848"/>
      <c r="D13" s="849" t="s">
        <v>56</v>
      </c>
      <c r="E13" s="853" t="s">
        <v>57</v>
      </c>
    </row>
    <row r="14" spans="1:16" s="1" customFormat="1" ht="27" customHeight="1" thickBot="1">
      <c r="A14" s="297" t="s">
        <v>67</v>
      </c>
      <c r="B14" s="298" t="s">
        <v>498</v>
      </c>
      <c r="C14" s="298" t="s">
        <v>499</v>
      </c>
      <c r="D14" s="850"/>
      <c r="E14" s="854"/>
      <c r="O14" s="368"/>
    </row>
    <row r="15" spans="1:16" s="1" customFormat="1" ht="12.75" customHeight="1">
      <c r="A15" s="579" t="s">
        <v>68</v>
      </c>
      <c r="B15" s="470">
        <v>1963.44</v>
      </c>
      <c r="C15" s="470">
        <v>2436.6</v>
      </c>
      <c r="D15" s="116">
        <f>(C15/B15-1)*100</f>
        <v>24.098520963207413</v>
      </c>
      <c r="E15" s="117" t="str">
        <f>IF(D15&lt;-10, "Baja fuerte", IF(D15&lt;0, "Baja", IF( D15&lt;10, "Alza", "Alza fuerte")))</f>
        <v>Alza fuerte</v>
      </c>
    </row>
    <row r="16" spans="1:16" s="1" customFormat="1" ht="12.75" customHeight="1">
      <c r="A16" s="579" t="s">
        <v>69</v>
      </c>
      <c r="B16" s="470">
        <v>1726.41</v>
      </c>
      <c r="C16" s="470">
        <v>2227.41</v>
      </c>
      <c r="D16" s="116">
        <f>(C16/B16-1)*100</f>
        <v>29.019757763219612</v>
      </c>
      <c r="E16" s="117" t="str">
        <f>IF(D16&lt;-10, "Baja fuerte", IF(D16&lt;0, "Baja", IF( D16&lt;10, "Alza", "Alza fuerte")))</f>
        <v>Alza fuerte</v>
      </c>
    </row>
    <row r="17" spans="1:5" s="1" customFormat="1" ht="12.75" customHeight="1">
      <c r="A17" s="579" t="s">
        <v>70</v>
      </c>
      <c r="B17" s="470">
        <v>1181.8699999999999</v>
      </c>
      <c r="C17" s="470">
        <v>1556.39</v>
      </c>
      <c r="D17" s="168">
        <f t="shared" ref="D17:D18" si="2">(C17/B17-1)*100</f>
        <v>31.688764415714111</v>
      </c>
      <c r="E17" s="117" t="str">
        <f>IF(D17&lt;-10, "Baja fuerte", IF(D17&lt;0, "Baja", IF( D17&lt;10, "Alza", "Alza fuerte")))</f>
        <v>Alza fuerte</v>
      </c>
    </row>
    <row r="18" spans="1:5" s="1" customFormat="1" ht="12.75" customHeight="1" thickBot="1">
      <c r="A18" s="580" t="s">
        <v>71</v>
      </c>
      <c r="B18" s="471">
        <v>1814.59</v>
      </c>
      <c r="C18" s="471">
        <v>2387.94</v>
      </c>
      <c r="D18" s="295">
        <f t="shared" si="2"/>
        <v>31.596669220044205</v>
      </c>
      <c r="E18" s="296" t="str">
        <f>IF(D18&lt;-10, "Baja fuerte", IF(D18&lt;0, "Baja", IF( D18&lt;10, "Alza", "Alza fuerte")))</f>
        <v>Alza fuerte</v>
      </c>
    </row>
    <row r="19" spans="1:5">
      <c r="A19" s="873" t="s">
        <v>72</v>
      </c>
      <c r="B19" s="872" t="s">
        <v>66</v>
      </c>
      <c r="C19" s="848"/>
      <c r="D19" s="870" t="s">
        <v>56</v>
      </c>
      <c r="E19" s="853" t="s">
        <v>57</v>
      </c>
    </row>
    <row r="20" spans="1:5" ht="14.25" customHeight="1" thickBot="1">
      <c r="A20" s="874"/>
      <c r="B20" s="298" t="s">
        <v>498</v>
      </c>
      <c r="C20" s="543" t="s">
        <v>500</v>
      </c>
      <c r="D20" s="871"/>
      <c r="E20" s="854"/>
    </row>
    <row r="21" spans="1:5" ht="12.75" customHeight="1">
      <c r="A21" s="857" t="s">
        <v>73</v>
      </c>
      <c r="B21" s="858"/>
      <c r="C21" s="858"/>
      <c r="D21" s="858"/>
      <c r="E21" s="859"/>
    </row>
    <row r="22" spans="1:5" ht="36">
      <c r="A22" s="377" t="s">
        <v>74</v>
      </c>
      <c r="B22" s="272">
        <v>199.72</v>
      </c>
      <c r="C22" s="272">
        <v>209.19</v>
      </c>
      <c r="D22" s="168">
        <f>(C22/B22-1)*100</f>
        <v>4.7416382936110502</v>
      </c>
      <c r="E22" s="661" t="str">
        <f>IF(D22&lt;-10, "Baja fuerte", IF(D22&lt;0, "Baja", IF( D22&lt;10, "Alza", "Alza fuerte")))</f>
        <v>Alza</v>
      </c>
    </row>
    <row r="23" spans="1:5">
      <c r="A23" s="860" t="s">
        <v>75</v>
      </c>
      <c r="B23" s="861"/>
      <c r="C23" s="861"/>
      <c r="D23" s="861"/>
      <c r="E23" s="862"/>
    </row>
    <row r="24" spans="1:5" ht="36">
      <c r="A24" s="662" t="s">
        <v>76</v>
      </c>
      <c r="B24" s="663">
        <v>405.08</v>
      </c>
      <c r="C24" s="663">
        <v>385.13</v>
      </c>
      <c r="D24" s="664">
        <f>(C24/B24-1)*100</f>
        <v>-4.9249530956848027</v>
      </c>
      <c r="E24" s="665" t="str">
        <f>IF(D24&lt;-10, "Baja fuerte", IF(D24&lt;0, "Baja", IF( D24&lt;10, "Alza", "Alza fuerte")))</f>
        <v>Baja</v>
      </c>
    </row>
    <row r="25" spans="1:5" ht="12.75" customHeight="1">
      <c r="A25" s="495" t="s">
        <v>77</v>
      </c>
      <c r="B25" s="851" t="s">
        <v>55</v>
      </c>
      <c r="C25" s="852"/>
      <c r="D25" s="869" t="s">
        <v>56</v>
      </c>
      <c r="E25" s="855" t="s">
        <v>57</v>
      </c>
    </row>
    <row r="26" spans="1:5" ht="15" customHeight="1" thickBot="1">
      <c r="A26" s="297" t="s">
        <v>78</v>
      </c>
      <c r="B26" s="298" t="s">
        <v>543</v>
      </c>
      <c r="C26" s="298" t="s">
        <v>544</v>
      </c>
      <c r="D26" s="850"/>
      <c r="E26" s="856"/>
    </row>
    <row r="27" spans="1:5" ht="12.75" customHeight="1">
      <c r="A27" s="299" t="s">
        <v>79</v>
      </c>
      <c r="B27" s="300"/>
      <c r="C27" s="300"/>
      <c r="D27" s="300"/>
      <c r="E27" s="301"/>
    </row>
    <row r="28" spans="1:5" ht="12.75" customHeight="1">
      <c r="A28" s="377" t="s">
        <v>80</v>
      </c>
      <c r="B28" s="272">
        <f>'Pág.24-C13'!C16</f>
        <v>18654.367999999999</v>
      </c>
      <c r="C28" s="272">
        <f>'Pág.24-C13'!D16</f>
        <v>17103.737000000001</v>
      </c>
      <c r="D28" s="115">
        <f t="shared" ref="D28:D31" si="3">(C28/B28-1)*100</f>
        <v>-8.3124284885984778</v>
      </c>
      <c r="E28" s="114" t="str">
        <f t="shared" ref="E28:E44" si="4">IF(D28&lt;-10, "Baja fuerte", IF(D28&lt;0, "Baja", IF( D28&lt;10, "Alza", "Alza fuerte")))</f>
        <v>Baja</v>
      </c>
    </row>
    <row r="29" spans="1:5" ht="12.75" customHeight="1">
      <c r="A29" s="377" t="s">
        <v>81</v>
      </c>
      <c r="B29" s="660">
        <v>8276.4869999999992</v>
      </c>
      <c r="C29" s="660">
        <v>7377.4870000000001</v>
      </c>
      <c r="D29" s="115">
        <f t="shared" si="3"/>
        <v>-10.862096442609037</v>
      </c>
      <c r="E29" s="114" t="str">
        <f t="shared" si="4"/>
        <v>Baja fuerte</v>
      </c>
    </row>
    <row r="30" spans="1:5" ht="12.75" customHeight="1">
      <c r="A30" s="377" t="s">
        <v>82</v>
      </c>
      <c r="B30" s="660">
        <v>9500.4529999999995</v>
      </c>
      <c r="C30" s="660">
        <v>12557.207</v>
      </c>
      <c r="D30" s="317">
        <f t="shared" si="3"/>
        <v>32.174823663671638</v>
      </c>
      <c r="E30" s="117" t="str">
        <f t="shared" si="4"/>
        <v>Alza fuerte</v>
      </c>
    </row>
    <row r="31" spans="1:5" ht="12.75" customHeight="1">
      <c r="A31" s="377" t="s">
        <v>83</v>
      </c>
      <c r="B31" s="272">
        <f>'Pág.28-C17 '!E24</f>
        <v>287.09199999999998</v>
      </c>
      <c r="C31" s="272">
        <f>'Pág.28-C17 '!F24</f>
        <v>200.958</v>
      </c>
      <c r="D31" s="317">
        <f t="shared" si="3"/>
        <v>-30.002229250553825</v>
      </c>
      <c r="E31" s="320" t="str">
        <f t="shared" si="4"/>
        <v>Baja fuerte</v>
      </c>
    </row>
    <row r="32" spans="1:5" ht="12.75" customHeight="1">
      <c r="A32" s="545" t="s">
        <v>84</v>
      </c>
      <c r="B32" s="318"/>
      <c r="C32" s="318"/>
      <c r="D32" s="319"/>
      <c r="E32" s="117"/>
    </row>
    <row r="33" spans="1:5" ht="12.75" customHeight="1">
      <c r="A33" s="377" t="s">
        <v>85</v>
      </c>
      <c r="B33" s="272">
        <f>'Pág.25-C14 '!B65+1.35*('Pág.25-C14 '!B66)</f>
        <v>24833.964899999999</v>
      </c>
      <c r="C33" s="272">
        <f>'Pág.25-C14 '!C65+1.35*('Pág.25-C14 '!C66)</f>
        <v>22607.054350000002</v>
      </c>
      <c r="D33" s="317">
        <f t="shared" ref="D33:D35" si="5">(C33/B33-1)*100</f>
        <v>-8.9671969778776557</v>
      </c>
      <c r="E33" s="117" t="str">
        <f t="shared" ref="E33:E35" si="6">IF(D33&lt;-10, "Baja fuerte", IF(D33&lt;0, "Baja", IF( D33&lt;10, "Alza", "Alza fuerte")))</f>
        <v>Baja</v>
      </c>
    </row>
    <row r="34" spans="1:5" ht="12.75" customHeight="1">
      <c r="A34" s="377" t="s">
        <v>86</v>
      </c>
      <c r="B34" s="272">
        <v>147104.87563300002</v>
      </c>
      <c r="C34" s="272">
        <v>143290.48282200011</v>
      </c>
      <c r="D34" s="317">
        <f>(C34/B34-1)*100</f>
        <v>-2.5929751101629872</v>
      </c>
      <c r="E34" s="117" t="str">
        <f t="shared" si="6"/>
        <v>Baja</v>
      </c>
    </row>
    <row r="35" spans="1:5" ht="12.75" customHeight="1">
      <c r="A35" s="377" t="s">
        <v>87</v>
      </c>
      <c r="B35" s="272">
        <v>146462.11438900002</v>
      </c>
      <c r="C35" s="272">
        <v>142984.77445400009</v>
      </c>
      <c r="D35" s="317">
        <f t="shared" si="5"/>
        <v>-2.3742248632053764</v>
      </c>
      <c r="E35" s="117" t="str">
        <f t="shared" si="6"/>
        <v>Baja</v>
      </c>
    </row>
    <row r="36" spans="1:5" ht="12.75" customHeight="1">
      <c r="A36" s="302" t="s">
        <v>88</v>
      </c>
      <c r="B36" s="303"/>
      <c r="C36" s="303"/>
      <c r="D36" s="304"/>
      <c r="E36" s="305"/>
    </row>
    <row r="37" spans="1:5" ht="12.75" customHeight="1">
      <c r="A37" s="376" t="s">
        <v>89</v>
      </c>
      <c r="B37" s="272">
        <f>'Pág.18-C7'!C18</f>
        <v>3091.2826600000003</v>
      </c>
      <c r="C37" s="272">
        <f>'Pág.18-C7'!D18</f>
        <v>2949.0570799999996</v>
      </c>
      <c r="D37" s="115">
        <f t="shared" ref="D37:D40" si="7">(C37/B37-1)*100</f>
        <v>-4.6008597609123463</v>
      </c>
      <c r="E37" s="114" t="str">
        <f t="shared" si="4"/>
        <v>Baja</v>
      </c>
    </row>
    <row r="38" spans="1:5" ht="12.75" customHeight="1">
      <c r="A38" s="377" t="s">
        <v>81</v>
      </c>
      <c r="B38" s="272">
        <v>22838.583999999999</v>
      </c>
      <c r="C38" s="272">
        <v>21343.418000000001</v>
      </c>
      <c r="D38" s="115">
        <f t="shared" si="7"/>
        <v>-6.5466668161213377</v>
      </c>
      <c r="E38" s="114" t="str">
        <f t="shared" si="4"/>
        <v>Baja</v>
      </c>
    </row>
    <row r="39" spans="1:5" ht="12.75" customHeight="1">
      <c r="A39" s="377" t="s">
        <v>82</v>
      </c>
      <c r="B39" s="378">
        <v>15658.843999999999</v>
      </c>
      <c r="C39" s="660">
        <v>12180.896000000001</v>
      </c>
      <c r="D39" s="317">
        <f t="shared" si="7"/>
        <v>-22.210758342058956</v>
      </c>
      <c r="E39" s="117" t="str">
        <f t="shared" si="4"/>
        <v>Baja fuerte</v>
      </c>
    </row>
    <row r="40" spans="1:5" ht="12.75" customHeight="1">
      <c r="A40" s="377" t="s">
        <v>83</v>
      </c>
      <c r="B40" s="378">
        <f>'Pág.22-C11 '!E27</f>
        <v>12.936999999999999</v>
      </c>
      <c r="C40" s="378">
        <f>'Pág.22-C11 '!F27</f>
        <v>33.222000000000001</v>
      </c>
      <c r="D40" s="317">
        <f t="shared" si="7"/>
        <v>156.79833037025585</v>
      </c>
      <c r="E40" s="117" t="str">
        <f t="shared" si="4"/>
        <v>Alza fuerte</v>
      </c>
    </row>
    <row r="41" spans="1:5" ht="12.75" customHeight="1">
      <c r="A41" s="545" t="s">
        <v>84</v>
      </c>
      <c r="B41" s="318"/>
      <c r="C41" s="318"/>
      <c r="D41" s="319"/>
      <c r="E41" s="117"/>
    </row>
    <row r="42" spans="1:5" ht="12.75" customHeight="1">
      <c r="A42" s="377" t="s">
        <v>85</v>
      </c>
      <c r="B42" s="272">
        <f>'Pág 19-C8'!B67+1.35*('Pág 19-C8'!B68)</f>
        <v>15834.287636499999</v>
      </c>
      <c r="C42" s="272">
        <f>'Pág 19-C8'!C67+1.35*('Pág 19-C8'!C68)</f>
        <v>15522.329417499999</v>
      </c>
      <c r="D42" s="317">
        <f t="shared" ref="D42:D44" si="8">(C42/B42-1)*100</f>
        <v>-1.9701436917243909</v>
      </c>
      <c r="E42" s="117" t="str">
        <f t="shared" si="4"/>
        <v>Baja</v>
      </c>
    </row>
    <row r="43" spans="1:5" ht="12.75" customHeight="1">
      <c r="A43" s="377" t="s">
        <v>86</v>
      </c>
      <c r="B43" s="272">
        <v>308760.6595940002</v>
      </c>
      <c r="C43" s="272">
        <v>295251.00952099985</v>
      </c>
      <c r="D43" s="317">
        <f t="shared" si="8"/>
        <v>-4.3754441031330309</v>
      </c>
      <c r="E43" s="117" t="str">
        <f t="shared" si="4"/>
        <v>Baja</v>
      </c>
    </row>
    <row r="44" spans="1:5" ht="12.75" customHeight="1">
      <c r="A44" s="581" t="s">
        <v>87</v>
      </c>
      <c r="B44" s="674">
        <v>166543.50838000028</v>
      </c>
      <c r="C44" s="674">
        <v>171157.38835400058</v>
      </c>
      <c r="D44" s="494">
        <f t="shared" si="8"/>
        <v>2.7703751523432851</v>
      </c>
      <c r="E44" s="496" t="str">
        <f t="shared" si="4"/>
        <v>Alza</v>
      </c>
    </row>
    <row r="45" spans="1:5" ht="12.75" customHeight="1">
      <c r="A45" s="866" t="s">
        <v>90</v>
      </c>
      <c r="B45" s="867"/>
      <c r="C45" s="867"/>
      <c r="D45" s="867"/>
      <c r="E45" s="868"/>
    </row>
    <row r="46" spans="1:5" ht="39" customHeight="1">
      <c r="A46" s="875" t="s">
        <v>91</v>
      </c>
      <c r="B46" s="876"/>
      <c r="C46" s="876"/>
      <c r="D46" s="876"/>
      <c r="E46" s="877"/>
    </row>
    <row r="47" spans="1:5" ht="12.75" customHeight="1" thickBot="1">
      <c r="A47" s="863" t="s">
        <v>92</v>
      </c>
      <c r="B47" s="864"/>
      <c r="C47" s="864"/>
      <c r="D47" s="864"/>
      <c r="E47" s="865"/>
    </row>
  </sheetData>
  <mergeCells count="22">
    <mergeCell ref="A1:E1"/>
    <mergeCell ref="A2:E2"/>
    <mergeCell ref="A4:A5"/>
    <mergeCell ref="E4:E5"/>
    <mergeCell ref="B4:C4"/>
    <mergeCell ref="A3:E3"/>
    <mergeCell ref="D4:D5"/>
    <mergeCell ref="A47:E47"/>
    <mergeCell ref="A45:E45"/>
    <mergeCell ref="D25:D26"/>
    <mergeCell ref="D19:D20"/>
    <mergeCell ref="B19:C19"/>
    <mergeCell ref="A19:A20"/>
    <mergeCell ref="A46:E46"/>
    <mergeCell ref="B13:C13"/>
    <mergeCell ref="D13:D14"/>
    <mergeCell ref="B25:C25"/>
    <mergeCell ref="E13:E14"/>
    <mergeCell ref="E25:E26"/>
    <mergeCell ref="E19:E20"/>
    <mergeCell ref="A21:E21"/>
    <mergeCell ref="A23:E23"/>
  </mergeCells>
  <printOptions horizontalCentered="1" verticalCentered="1"/>
  <pageMargins left="0.25" right="0.25" top="0.75" bottom="0.75" header="0.3" footer="0.3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>
    <tabColor rgb="FF00B0F0"/>
    <pageSetUpPr fitToPage="1"/>
  </sheetPr>
  <dimension ref="A1:GE147"/>
  <sheetViews>
    <sheetView view="pageBreakPreview" zoomScale="90" zoomScaleNormal="85" zoomScaleSheetLayoutView="90" zoomScalePageLayoutView="80" workbookViewId="0">
      <pane ySplit="4" topLeftCell="A5" activePane="bottomLeft" state="frozen"/>
      <selection pane="bottomLeft" activeCell="H16" sqref="H16"/>
    </sheetView>
  </sheetViews>
  <sheetFormatPr baseColWidth="10" defaultColWidth="11.42578125" defaultRowHeight="14.25" customHeight="1"/>
  <cols>
    <col min="1" max="1" width="10.7109375" style="33" customWidth="1"/>
    <col min="2" max="2" width="34.140625" style="32" customWidth="1"/>
    <col min="3" max="3" width="12.5703125" style="33" customWidth="1"/>
    <col min="4" max="10" width="10.140625" style="33" customWidth="1"/>
    <col min="11" max="11" width="10.7109375" style="33" customWidth="1"/>
    <col min="12" max="12" width="13.85546875" style="58" customWidth="1"/>
    <col min="13" max="13" width="12" style="58" customWidth="1"/>
    <col min="14" max="14" width="13" style="58" bestFit="1" customWidth="1"/>
    <col min="15" max="19" width="11.42578125" style="58"/>
    <col min="20" max="187" width="11.42578125" style="16"/>
    <col min="188" max="16384" width="11.42578125" style="12"/>
  </cols>
  <sheetData>
    <row r="1" spans="1:27" s="43" customFormat="1" ht="12.75" customHeight="1" thickBot="1">
      <c r="A1" s="897" t="s">
        <v>93</v>
      </c>
      <c r="B1" s="898"/>
      <c r="C1" s="898"/>
      <c r="D1" s="898"/>
      <c r="E1" s="898"/>
      <c r="F1" s="898"/>
      <c r="G1" s="898"/>
      <c r="H1" s="898"/>
      <c r="I1" s="898"/>
      <c r="J1" s="898"/>
      <c r="K1" s="899"/>
      <c r="L1" s="64"/>
      <c r="M1" s="64"/>
      <c r="N1" s="64"/>
      <c r="O1" s="64"/>
      <c r="P1" s="64"/>
      <c r="Q1" s="64"/>
      <c r="R1" s="64"/>
      <c r="S1" s="64"/>
      <c r="T1" s="44"/>
      <c r="U1" s="33"/>
      <c r="V1" s="35"/>
      <c r="W1" s="44"/>
      <c r="X1" s="44"/>
      <c r="Y1" s="44"/>
      <c r="Z1" s="44"/>
      <c r="AA1" s="44"/>
    </row>
    <row r="2" spans="1:27" s="43" customFormat="1" ht="12.75" customHeight="1">
      <c r="A2" s="901" t="s">
        <v>94</v>
      </c>
      <c r="B2" s="902"/>
      <c r="C2" s="902"/>
      <c r="D2" s="902"/>
      <c r="E2" s="902"/>
      <c r="F2" s="902"/>
      <c r="G2" s="902"/>
      <c r="H2" s="902"/>
      <c r="I2" s="902"/>
      <c r="J2" s="902"/>
      <c r="K2" s="903"/>
      <c r="L2" s="64"/>
      <c r="M2" s="64"/>
      <c r="N2" s="64"/>
      <c r="O2" s="64"/>
      <c r="P2" s="64"/>
      <c r="Q2" s="64"/>
      <c r="R2" s="64"/>
      <c r="S2" s="64"/>
      <c r="T2" s="44"/>
      <c r="U2" s="44"/>
      <c r="V2" s="44"/>
      <c r="W2" s="44"/>
      <c r="X2" s="44"/>
      <c r="Y2" s="44"/>
      <c r="Z2" s="44"/>
      <c r="AA2" s="44"/>
    </row>
    <row r="3" spans="1:27" ht="12.75" customHeight="1" thickBot="1">
      <c r="A3" s="894" t="s">
        <v>95</v>
      </c>
      <c r="B3" s="895"/>
      <c r="C3" s="895"/>
      <c r="D3" s="895"/>
      <c r="E3" s="895"/>
      <c r="F3" s="895"/>
      <c r="G3" s="895"/>
      <c r="H3" s="895"/>
      <c r="I3" s="895"/>
      <c r="J3" s="895"/>
      <c r="K3" s="896"/>
    </row>
    <row r="4" spans="1:27" ht="39.75" customHeight="1" thickBot="1">
      <c r="A4" s="363" t="s">
        <v>96</v>
      </c>
      <c r="B4" s="364" t="s">
        <v>97</v>
      </c>
      <c r="C4" s="364" t="s">
        <v>98</v>
      </c>
      <c r="D4" s="364" t="s">
        <v>99</v>
      </c>
      <c r="E4" s="364" t="s">
        <v>100</v>
      </c>
      <c r="F4" s="364" t="s">
        <v>101</v>
      </c>
      <c r="G4" s="364" t="s">
        <v>102</v>
      </c>
      <c r="H4" s="364" t="s">
        <v>103</v>
      </c>
      <c r="I4" s="364" t="s">
        <v>104</v>
      </c>
      <c r="J4" s="364" t="s">
        <v>105</v>
      </c>
      <c r="K4" s="365" t="s">
        <v>106</v>
      </c>
      <c r="L4" s="68"/>
      <c r="M4" s="322"/>
      <c r="N4" s="322"/>
      <c r="O4" s="322"/>
      <c r="P4" s="323"/>
      <c r="Q4" s="322"/>
      <c r="R4" s="323"/>
      <c r="S4" s="322"/>
      <c r="U4" s="900"/>
      <c r="V4" s="900"/>
      <c r="W4" s="900"/>
      <c r="X4" s="900"/>
      <c r="Y4" s="900"/>
      <c r="Z4" s="900"/>
      <c r="AA4" s="900"/>
    </row>
    <row r="5" spans="1:27" ht="12.75" customHeight="1">
      <c r="A5" s="512">
        <v>2020</v>
      </c>
      <c r="B5" s="513"/>
      <c r="C5" s="514">
        <v>874422</v>
      </c>
      <c r="D5" s="514">
        <v>431570</v>
      </c>
      <c r="E5" s="514">
        <v>207045</v>
      </c>
      <c r="F5" s="514">
        <v>189684</v>
      </c>
      <c r="G5" s="514">
        <v>17361</v>
      </c>
      <c r="H5" s="514">
        <v>12490</v>
      </c>
      <c r="I5" s="514">
        <v>26670</v>
      </c>
      <c r="J5" s="514">
        <v>188078</v>
      </c>
      <c r="K5" s="515">
        <v>8569</v>
      </c>
      <c r="L5" s="41"/>
      <c r="M5" s="40"/>
      <c r="N5" s="70"/>
      <c r="U5" s="324"/>
      <c r="V5" s="324"/>
      <c r="W5" s="324"/>
      <c r="X5" s="324"/>
      <c r="Y5" s="324"/>
      <c r="Z5" s="324"/>
      <c r="AA5" s="324"/>
    </row>
    <row r="6" spans="1:27" ht="12.75" customHeight="1">
      <c r="A6" s="519">
        <v>2021</v>
      </c>
      <c r="C6" s="476">
        <v>814954</v>
      </c>
      <c r="D6" s="476">
        <v>391296</v>
      </c>
      <c r="E6" s="476">
        <v>204435</v>
      </c>
      <c r="F6" s="476">
        <v>189065</v>
      </c>
      <c r="G6" s="476">
        <v>15370</v>
      </c>
      <c r="H6" s="476">
        <v>12985</v>
      </c>
      <c r="I6" s="476">
        <v>24283</v>
      </c>
      <c r="J6" s="476">
        <v>172644</v>
      </c>
      <c r="K6" s="326">
        <v>9311</v>
      </c>
      <c r="L6" s="41"/>
      <c r="M6" s="40"/>
      <c r="N6" s="70"/>
      <c r="U6" s="324"/>
      <c r="V6" s="324"/>
      <c r="W6" s="324"/>
      <c r="X6" s="324"/>
      <c r="Y6" s="324"/>
      <c r="Z6" s="324"/>
      <c r="AA6" s="324"/>
    </row>
    <row r="7" spans="1:27" ht="12.75" customHeight="1">
      <c r="A7" s="519">
        <v>2022</v>
      </c>
      <c r="C7" s="476">
        <v>732991</v>
      </c>
      <c r="D7" s="476">
        <v>354577</v>
      </c>
      <c r="E7" s="476">
        <v>186045</v>
      </c>
      <c r="F7" s="476">
        <v>173949</v>
      </c>
      <c r="G7" s="476">
        <v>12096</v>
      </c>
      <c r="H7" s="476">
        <v>8325</v>
      </c>
      <c r="I7" s="476">
        <v>21307</v>
      </c>
      <c r="J7" s="476">
        <v>155073</v>
      </c>
      <c r="K7" s="326">
        <v>7664</v>
      </c>
      <c r="L7" s="41"/>
      <c r="M7" s="40"/>
      <c r="N7" s="70"/>
      <c r="U7" s="324"/>
      <c r="V7" s="324"/>
      <c r="W7" s="324"/>
      <c r="X7" s="324"/>
      <c r="Y7" s="324"/>
      <c r="Z7" s="324"/>
      <c r="AA7" s="324"/>
    </row>
    <row r="8" spans="1:27" ht="12.75" customHeight="1">
      <c r="A8" s="519">
        <v>2023</v>
      </c>
      <c r="C8" s="476">
        <v>723367</v>
      </c>
      <c r="D8" s="476">
        <v>356186</v>
      </c>
      <c r="E8" s="476">
        <v>178254</v>
      </c>
      <c r="F8" s="476">
        <v>167817</v>
      </c>
      <c r="G8" s="476">
        <v>10437</v>
      </c>
      <c r="H8" s="476">
        <v>7670</v>
      </c>
      <c r="I8" s="476">
        <v>19649</v>
      </c>
      <c r="J8" s="476">
        <v>152078</v>
      </c>
      <c r="K8" s="326">
        <v>9530</v>
      </c>
      <c r="L8" s="41"/>
      <c r="M8" s="40"/>
      <c r="N8" s="71"/>
      <c r="U8" s="324"/>
      <c r="V8" s="324"/>
      <c r="W8" s="324"/>
      <c r="X8" s="324"/>
      <c r="Y8" s="324"/>
      <c r="Z8" s="324"/>
      <c r="AA8" s="324"/>
    </row>
    <row r="9" spans="1:27" ht="12.75" customHeight="1">
      <c r="A9" s="519" t="s">
        <v>107</v>
      </c>
      <c r="C9" s="476">
        <v>760265</v>
      </c>
      <c r="D9" s="476">
        <v>369636</v>
      </c>
      <c r="E9" s="476">
        <v>187944</v>
      </c>
      <c r="F9" s="476">
        <v>177408</v>
      </c>
      <c r="G9" s="476">
        <v>10536</v>
      </c>
      <c r="H9" s="476">
        <v>9580</v>
      </c>
      <c r="I9" s="476">
        <v>20759</v>
      </c>
      <c r="J9" s="476">
        <v>162657</v>
      </c>
      <c r="K9" s="326">
        <v>9689</v>
      </c>
      <c r="L9" s="41"/>
      <c r="M9" s="40"/>
      <c r="N9" s="71"/>
      <c r="U9" s="324"/>
      <c r="V9" s="324"/>
      <c r="W9" s="324"/>
      <c r="X9" s="324"/>
      <c r="Y9" s="324"/>
      <c r="Z9" s="324"/>
      <c r="AA9" s="324"/>
    </row>
    <row r="10" spans="1:27" ht="12.75" customHeight="1">
      <c r="A10" s="519"/>
      <c r="B10" s="477"/>
      <c r="C10" s="34"/>
      <c r="D10" s="38"/>
      <c r="E10" s="38"/>
      <c r="F10" s="38"/>
      <c r="G10" s="38"/>
      <c r="H10" s="38"/>
      <c r="I10" s="38"/>
      <c r="J10" s="38"/>
      <c r="K10" s="327"/>
      <c r="L10" s="41"/>
      <c r="M10" s="70"/>
      <c r="N10" s="70"/>
      <c r="O10" s="41"/>
      <c r="P10" s="16"/>
      <c r="Q10" s="16"/>
      <c r="R10" s="16"/>
      <c r="S10" s="16"/>
    </row>
    <row r="11" spans="1:27" ht="12.75" customHeight="1">
      <c r="A11" s="328" t="s">
        <v>107</v>
      </c>
      <c r="B11" s="478" t="s">
        <v>501</v>
      </c>
      <c r="C11" s="261">
        <f>SUM(C41:C52)</f>
        <v>760265</v>
      </c>
      <c r="D11" s="261">
        <f>SUM(D41:D52)</f>
        <v>369636</v>
      </c>
      <c r="E11" s="261">
        <f t="shared" ref="E11:K11" si="0">SUM(E41:E52)</f>
        <v>187944</v>
      </c>
      <c r="F11" s="261">
        <f t="shared" si="0"/>
        <v>177408</v>
      </c>
      <c r="G11" s="261">
        <f t="shared" si="0"/>
        <v>10536</v>
      </c>
      <c r="H11" s="261">
        <f t="shared" si="0"/>
        <v>9580</v>
      </c>
      <c r="I11" s="261">
        <f t="shared" si="0"/>
        <v>20759</v>
      </c>
      <c r="J11" s="261">
        <f t="shared" si="0"/>
        <v>162657</v>
      </c>
      <c r="K11" s="261">
        <f t="shared" si="0"/>
        <v>9689</v>
      </c>
      <c r="L11" s="224"/>
      <c r="M11" s="393"/>
      <c r="N11" s="90"/>
      <c r="O11" s="41"/>
      <c r="P11" s="41"/>
      <c r="Q11" s="41"/>
      <c r="R11" s="41"/>
      <c r="S11" s="41"/>
      <c r="T11" s="41"/>
      <c r="U11" s="41"/>
    </row>
    <row r="12" spans="1:27" ht="12.75" customHeight="1">
      <c r="A12" s="328" t="s">
        <v>108</v>
      </c>
      <c r="B12" s="478" t="str">
        <f>+B11</f>
        <v>Ene - dic</v>
      </c>
      <c r="C12" s="261">
        <f>SUM(C54:C65)</f>
        <v>750219</v>
      </c>
      <c r="D12" s="261">
        <f>SUM(D54:D65)</f>
        <v>351054</v>
      </c>
      <c r="E12" s="261">
        <f t="shared" ref="E12:K12" si="1">SUM(E54:E65)</f>
        <v>188631</v>
      </c>
      <c r="F12" s="261">
        <f t="shared" si="1"/>
        <v>173792</v>
      </c>
      <c r="G12" s="261">
        <f t="shared" si="1"/>
        <v>14839</v>
      </c>
      <c r="H12" s="261">
        <f t="shared" si="1"/>
        <v>13441</v>
      </c>
      <c r="I12" s="261">
        <f t="shared" si="1"/>
        <v>21477</v>
      </c>
      <c r="J12" s="261">
        <f t="shared" si="1"/>
        <v>165582</v>
      </c>
      <c r="K12" s="261">
        <f t="shared" si="1"/>
        <v>10034</v>
      </c>
      <c r="L12" s="394"/>
      <c r="M12" s="34"/>
      <c r="N12" s="90"/>
      <c r="O12" s="203"/>
      <c r="P12" s="89"/>
      <c r="Q12" s="89"/>
      <c r="R12" s="89"/>
      <c r="S12" s="41"/>
      <c r="T12" s="41"/>
    </row>
    <row r="13" spans="1:27" ht="12.75" customHeight="1">
      <c r="A13" s="107"/>
      <c r="B13" s="35"/>
      <c r="C13" s="34"/>
      <c r="D13" s="38"/>
      <c r="E13" s="38"/>
      <c r="F13" s="38"/>
      <c r="G13" s="38"/>
      <c r="H13" s="38"/>
      <c r="I13" s="38"/>
      <c r="J13" s="38"/>
      <c r="K13" s="327"/>
      <c r="L13" s="41"/>
      <c r="M13" s="36"/>
      <c r="N13" s="36"/>
      <c r="O13" s="36"/>
      <c r="P13" s="36"/>
      <c r="Q13" s="36"/>
      <c r="R13" s="36"/>
      <c r="T13" s="36"/>
    </row>
    <row r="14" spans="1:27" ht="12.75" customHeight="1">
      <c r="A14" s="328"/>
      <c r="B14" s="478"/>
      <c r="C14" s="34"/>
      <c r="D14" s="34"/>
      <c r="E14" s="34"/>
      <c r="F14" s="34"/>
      <c r="G14" s="34"/>
      <c r="H14" s="34"/>
      <c r="I14" s="34"/>
      <c r="J14" s="34"/>
      <c r="K14" s="330"/>
    </row>
    <row r="15" spans="1:27" ht="12.75" customHeight="1">
      <c r="A15" s="331">
        <v>2022</v>
      </c>
      <c r="B15" s="478" t="s">
        <v>109</v>
      </c>
      <c r="C15" s="356">
        <v>55675</v>
      </c>
      <c r="D15" s="356">
        <v>27772</v>
      </c>
      <c r="E15" s="356">
        <v>13308</v>
      </c>
      <c r="F15" s="356">
        <v>12394</v>
      </c>
      <c r="G15" s="356">
        <v>914</v>
      </c>
      <c r="H15" s="356">
        <v>545</v>
      </c>
      <c r="I15" s="356">
        <v>1806</v>
      </c>
      <c r="J15" s="356">
        <v>11779</v>
      </c>
      <c r="K15" s="332">
        <v>465</v>
      </c>
      <c r="L15" s="820"/>
    </row>
    <row r="16" spans="1:27" ht="12.75" customHeight="1">
      <c r="A16" s="331"/>
      <c r="B16" s="478" t="s">
        <v>110</v>
      </c>
      <c r="C16" s="356">
        <v>58016</v>
      </c>
      <c r="D16" s="356">
        <v>28627</v>
      </c>
      <c r="E16" s="356">
        <v>14360</v>
      </c>
      <c r="F16" s="356">
        <v>13557</v>
      </c>
      <c r="G16" s="356">
        <v>803</v>
      </c>
      <c r="H16" s="356">
        <v>512</v>
      </c>
      <c r="I16" s="356">
        <v>2007</v>
      </c>
      <c r="J16" s="356">
        <v>11892</v>
      </c>
      <c r="K16" s="332">
        <v>618</v>
      </c>
    </row>
    <row r="17" spans="1:11" ht="12.75" customHeight="1">
      <c r="A17" s="331"/>
      <c r="B17" s="478" t="s">
        <v>111</v>
      </c>
      <c r="C17" s="356">
        <v>72197</v>
      </c>
      <c r="D17" s="356">
        <v>32630</v>
      </c>
      <c r="E17" s="356">
        <v>20163</v>
      </c>
      <c r="F17" s="356">
        <v>18843</v>
      </c>
      <c r="G17" s="356">
        <v>1320</v>
      </c>
      <c r="H17" s="356">
        <v>721</v>
      </c>
      <c r="I17" s="356">
        <v>2448</v>
      </c>
      <c r="J17" s="356">
        <v>15374</v>
      </c>
      <c r="K17" s="332">
        <v>861</v>
      </c>
    </row>
    <row r="18" spans="1:11" ht="12.75" customHeight="1">
      <c r="A18" s="331"/>
      <c r="B18" s="478" t="s">
        <v>112</v>
      </c>
      <c r="C18" s="356">
        <v>55576</v>
      </c>
      <c r="D18" s="356">
        <v>25206</v>
      </c>
      <c r="E18" s="356">
        <v>15664</v>
      </c>
      <c r="F18" s="356">
        <v>14658</v>
      </c>
      <c r="G18" s="356">
        <v>1006</v>
      </c>
      <c r="H18" s="356">
        <v>587</v>
      </c>
      <c r="I18" s="356">
        <v>1607</v>
      </c>
      <c r="J18" s="356">
        <v>11775</v>
      </c>
      <c r="K18" s="332">
        <v>737</v>
      </c>
    </row>
    <row r="19" spans="1:11" ht="12.75" customHeight="1">
      <c r="A19" s="331"/>
      <c r="B19" s="478" t="s">
        <v>113</v>
      </c>
      <c r="C19" s="356">
        <v>66583</v>
      </c>
      <c r="D19" s="356">
        <v>28393</v>
      </c>
      <c r="E19" s="356">
        <v>20423</v>
      </c>
      <c r="F19" s="356">
        <v>19093</v>
      </c>
      <c r="G19" s="356">
        <v>1330</v>
      </c>
      <c r="H19" s="356">
        <v>617</v>
      </c>
      <c r="I19" s="356">
        <v>1822</v>
      </c>
      <c r="J19" s="356">
        <v>14254</v>
      </c>
      <c r="K19" s="332">
        <v>1074</v>
      </c>
    </row>
    <row r="20" spans="1:11" ht="12.75" customHeight="1">
      <c r="A20" s="331"/>
      <c r="B20" s="478" t="s">
        <v>114</v>
      </c>
      <c r="C20" s="356">
        <v>64141</v>
      </c>
      <c r="D20" s="356">
        <v>28704</v>
      </c>
      <c r="E20" s="356">
        <v>18987</v>
      </c>
      <c r="F20" s="356">
        <v>17755</v>
      </c>
      <c r="G20" s="356">
        <v>1232</v>
      </c>
      <c r="H20" s="356">
        <v>742</v>
      </c>
      <c r="I20" s="356">
        <v>1518</v>
      </c>
      <c r="J20" s="356">
        <v>13275</v>
      </c>
      <c r="K20" s="332">
        <v>915</v>
      </c>
    </row>
    <row r="21" spans="1:11" ht="12.75" customHeight="1">
      <c r="A21" s="331"/>
      <c r="B21" s="478" t="s">
        <v>115</v>
      </c>
      <c r="C21" s="356">
        <v>61791</v>
      </c>
      <c r="D21" s="356">
        <v>30413</v>
      </c>
      <c r="E21" s="356">
        <v>16041</v>
      </c>
      <c r="F21" s="356">
        <v>15146</v>
      </c>
      <c r="G21" s="356">
        <v>895</v>
      </c>
      <c r="H21" s="356">
        <v>861</v>
      </c>
      <c r="I21" s="356">
        <v>1432</v>
      </c>
      <c r="J21" s="356">
        <v>12329</v>
      </c>
      <c r="K21" s="332">
        <v>715</v>
      </c>
    </row>
    <row r="22" spans="1:11" ht="12.75" customHeight="1">
      <c r="A22" s="331"/>
      <c r="B22" s="478" t="s">
        <v>116</v>
      </c>
      <c r="C22" s="356">
        <v>71619</v>
      </c>
      <c r="D22" s="356">
        <v>35669</v>
      </c>
      <c r="E22" s="356">
        <v>16730</v>
      </c>
      <c r="F22" s="356">
        <v>15552</v>
      </c>
      <c r="G22" s="356">
        <v>1178</v>
      </c>
      <c r="H22" s="356">
        <v>1149</v>
      </c>
      <c r="I22" s="356">
        <v>1791</v>
      </c>
      <c r="J22" s="356">
        <v>15776</v>
      </c>
      <c r="K22" s="332">
        <v>504</v>
      </c>
    </row>
    <row r="23" spans="1:11" ht="12.75" customHeight="1">
      <c r="A23" s="331"/>
      <c r="B23" s="478" t="s">
        <v>117</v>
      </c>
      <c r="C23" s="356">
        <v>58232</v>
      </c>
      <c r="D23" s="356">
        <v>30321</v>
      </c>
      <c r="E23" s="356">
        <v>13423</v>
      </c>
      <c r="F23" s="356">
        <v>12583</v>
      </c>
      <c r="G23" s="356">
        <v>840</v>
      </c>
      <c r="H23" s="356">
        <v>823</v>
      </c>
      <c r="I23" s="356">
        <v>1519</v>
      </c>
      <c r="J23" s="356">
        <v>11676</v>
      </c>
      <c r="K23" s="332">
        <v>470</v>
      </c>
    </row>
    <row r="24" spans="1:11" ht="12.75" customHeight="1">
      <c r="A24" s="331"/>
      <c r="B24" s="478" t="s">
        <v>118</v>
      </c>
      <c r="C24" s="356">
        <v>50537</v>
      </c>
      <c r="D24" s="356">
        <v>26321</v>
      </c>
      <c r="E24" s="356">
        <v>11316</v>
      </c>
      <c r="F24" s="356">
        <v>10389</v>
      </c>
      <c r="G24" s="356">
        <v>927</v>
      </c>
      <c r="H24" s="356">
        <v>665</v>
      </c>
      <c r="I24" s="356">
        <v>1614</v>
      </c>
      <c r="J24" s="356">
        <v>10289</v>
      </c>
      <c r="K24" s="332">
        <v>332</v>
      </c>
    </row>
    <row r="25" spans="1:11" ht="12.75" customHeight="1">
      <c r="A25" s="331"/>
      <c r="B25" s="478" t="s">
        <v>119</v>
      </c>
      <c r="C25" s="356">
        <v>57338</v>
      </c>
      <c r="D25" s="356">
        <v>29022</v>
      </c>
      <c r="E25" s="356">
        <v>12834</v>
      </c>
      <c r="F25" s="356">
        <v>12060</v>
      </c>
      <c r="G25" s="356">
        <v>774</v>
      </c>
      <c r="H25" s="356">
        <v>532</v>
      </c>
      <c r="I25" s="356">
        <v>1939</v>
      </c>
      <c r="J25" s="356">
        <v>12583</v>
      </c>
      <c r="K25" s="332">
        <v>428</v>
      </c>
    </row>
    <row r="26" spans="1:11" ht="12.75" customHeight="1">
      <c r="A26" s="331"/>
      <c r="B26" s="478" t="s">
        <v>120</v>
      </c>
      <c r="C26" s="356">
        <v>61286</v>
      </c>
      <c r="D26" s="356">
        <v>31499</v>
      </c>
      <c r="E26" s="356">
        <v>12796</v>
      </c>
      <c r="F26" s="356">
        <v>11919</v>
      </c>
      <c r="G26" s="356">
        <v>877</v>
      </c>
      <c r="H26" s="356">
        <v>571</v>
      </c>
      <c r="I26" s="356">
        <v>1804</v>
      </c>
      <c r="J26" s="356">
        <v>14071</v>
      </c>
      <c r="K26" s="332">
        <v>545</v>
      </c>
    </row>
    <row r="27" spans="1:11" ht="12.75" customHeight="1">
      <c r="A27" s="331"/>
      <c r="B27" s="478"/>
      <c r="C27" s="34"/>
      <c r="D27" s="34"/>
      <c r="E27" s="34"/>
      <c r="F27" s="34"/>
      <c r="G27" s="34"/>
      <c r="H27" s="34"/>
      <c r="I27" s="34"/>
      <c r="J27" s="34"/>
      <c r="K27" s="330"/>
    </row>
    <row r="28" spans="1:11" ht="12.75" customHeight="1">
      <c r="A28" s="331">
        <v>2023</v>
      </c>
      <c r="B28" s="478" t="s">
        <v>109</v>
      </c>
      <c r="C28" s="356">
        <v>58134</v>
      </c>
      <c r="D28" s="356">
        <v>29839</v>
      </c>
      <c r="E28" s="356">
        <v>12556</v>
      </c>
      <c r="F28" s="356">
        <v>12193</v>
      </c>
      <c r="G28" s="356">
        <v>363</v>
      </c>
      <c r="H28" s="356">
        <v>483</v>
      </c>
      <c r="I28" s="356">
        <v>2201</v>
      </c>
      <c r="J28" s="356">
        <v>12296</v>
      </c>
      <c r="K28" s="332">
        <v>759</v>
      </c>
    </row>
    <row r="29" spans="1:11" ht="12.75" customHeight="1">
      <c r="A29" s="331"/>
      <c r="B29" s="478" t="s">
        <v>110</v>
      </c>
      <c r="C29" s="356">
        <v>55962</v>
      </c>
      <c r="D29" s="356">
        <v>28980</v>
      </c>
      <c r="E29" s="356">
        <v>12134</v>
      </c>
      <c r="F29" s="356">
        <v>11602</v>
      </c>
      <c r="G29" s="356">
        <v>532</v>
      </c>
      <c r="H29" s="356">
        <v>397</v>
      </c>
      <c r="I29" s="356">
        <v>1339</v>
      </c>
      <c r="J29" s="356">
        <v>12392</v>
      </c>
      <c r="K29" s="332">
        <v>720</v>
      </c>
    </row>
    <row r="30" spans="1:11" ht="12.75" customHeight="1">
      <c r="A30" s="331"/>
      <c r="B30" s="478" t="s">
        <v>111</v>
      </c>
      <c r="C30" s="356">
        <v>66606</v>
      </c>
      <c r="D30" s="356">
        <v>31983</v>
      </c>
      <c r="E30" s="356">
        <v>17486</v>
      </c>
      <c r="F30" s="356">
        <v>16880</v>
      </c>
      <c r="G30" s="356">
        <v>606</v>
      </c>
      <c r="H30" s="356">
        <v>577</v>
      </c>
      <c r="I30" s="356">
        <v>1780</v>
      </c>
      <c r="J30" s="356">
        <v>13784</v>
      </c>
      <c r="K30" s="332">
        <v>996</v>
      </c>
    </row>
    <row r="31" spans="1:11" ht="12.75" customHeight="1">
      <c r="A31" s="331"/>
      <c r="B31" s="478" t="s">
        <v>112</v>
      </c>
      <c r="C31" s="356">
        <v>57884</v>
      </c>
      <c r="D31" s="356">
        <v>25443</v>
      </c>
      <c r="E31" s="356">
        <v>16147</v>
      </c>
      <c r="F31" s="356">
        <v>15197</v>
      </c>
      <c r="G31" s="356">
        <v>950</v>
      </c>
      <c r="H31" s="356">
        <v>462</v>
      </c>
      <c r="I31" s="356">
        <v>1705</v>
      </c>
      <c r="J31" s="356">
        <v>13030</v>
      </c>
      <c r="K31" s="332">
        <v>1097</v>
      </c>
    </row>
    <row r="32" spans="1:11" ht="12.75" customHeight="1">
      <c r="A32" s="331"/>
      <c r="B32" s="478" t="s">
        <v>113</v>
      </c>
      <c r="C32" s="356">
        <v>67056</v>
      </c>
      <c r="D32" s="356">
        <v>29843</v>
      </c>
      <c r="E32" s="356">
        <v>19707</v>
      </c>
      <c r="F32" s="356">
        <v>18712</v>
      </c>
      <c r="G32" s="356">
        <v>995</v>
      </c>
      <c r="H32" s="356">
        <v>595</v>
      </c>
      <c r="I32" s="356">
        <v>1639</v>
      </c>
      <c r="J32" s="356">
        <v>13845</v>
      </c>
      <c r="K32" s="332">
        <v>1427</v>
      </c>
    </row>
    <row r="33" spans="1:187" ht="12.75" customHeight="1">
      <c r="A33" s="331"/>
      <c r="B33" s="478" t="s">
        <v>114</v>
      </c>
      <c r="C33" s="356">
        <v>58493</v>
      </c>
      <c r="D33" s="356">
        <v>27806</v>
      </c>
      <c r="E33" s="356">
        <v>15471</v>
      </c>
      <c r="F33" s="356">
        <v>14443</v>
      </c>
      <c r="G33" s="356">
        <v>1028</v>
      </c>
      <c r="H33" s="356">
        <v>608</v>
      </c>
      <c r="I33" s="356">
        <v>1577</v>
      </c>
      <c r="J33" s="356">
        <v>11971</v>
      </c>
      <c r="K33" s="332">
        <v>1060</v>
      </c>
    </row>
    <row r="34" spans="1:187" ht="12.75" customHeight="1">
      <c r="A34" s="331"/>
      <c r="B34" s="478" t="s">
        <v>115</v>
      </c>
      <c r="C34" s="356">
        <v>58875</v>
      </c>
      <c r="D34" s="356">
        <v>29961</v>
      </c>
      <c r="E34" s="356">
        <v>15074</v>
      </c>
      <c r="F34" s="356">
        <v>14039</v>
      </c>
      <c r="G34" s="356">
        <v>1035</v>
      </c>
      <c r="H34" s="356">
        <v>659</v>
      </c>
      <c r="I34" s="356">
        <v>1269</v>
      </c>
      <c r="J34" s="356">
        <v>11113</v>
      </c>
      <c r="K34" s="332">
        <v>799</v>
      </c>
    </row>
    <row r="35" spans="1:187" ht="12.75" customHeight="1">
      <c r="A35" s="331"/>
      <c r="B35" s="478" t="s">
        <v>116</v>
      </c>
      <c r="C35" s="356">
        <v>66660</v>
      </c>
      <c r="D35" s="356">
        <v>34699</v>
      </c>
      <c r="E35" s="356">
        <v>15443</v>
      </c>
      <c r="F35" s="356">
        <v>14093</v>
      </c>
      <c r="G35" s="356">
        <v>1350</v>
      </c>
      <c r="H35" s="356">
        <v>946</v>
      </c>
      <c r="I35" s="356">
        <v>1587</v>
      </c>
      <c r="J35" s="356">
        <v>13497</v>
      </c>
      <c r="K35" s="332">
        <v>488</v>
      </c>
    </row>
    <row r="36" spans="1:187" ht="12.75" customHeight="1">
      <c r="A36" s="331"/>
      <c r="B36" s="478" t="s">
        <v>117</v>
      </c>
      <c r="C36" s="356">
        <v>54224</v>
      </c>
      <c r="D36" s="356">
        <v>28308</v>
      </c>
      <c r="E36" s="356">
        <v>11907</v>
      </c>
      <c r="F36" s="356">
        <v>10858</v>
      </c>
      <c r="G36" s="356">
        <v>1049</v>
      </c>
      <c r="H36" s="356">
        <v>904</v>
      </c>
      <c r="I36" s="356">
        <v>1512</v>
      </c>
      <c r="J36" s="356">
        <v>11087</v>
      </c>
      <c r="K36" s="332">
        <v>506</v>
      </c>
      <c r="L36" s="88"/>
      <c r="M36" s="90"/>
    </row>
    <row r="37" spans="1:187" ht="12.75" customHeight="1">
      <c r="A37" s="331"/>
      <c r="B37" s="478" t="s">
        <v>118</v>
      </c>
      <c r="C37" s="356">
        <v>57870</v>
      </c>
      <c r="D37" s="356">
        <v>28877</v>
      </c>
      <c r="E37" s="356">
        <v>13888</v>
      </c>
      <c r="F37" s="356">
        <v>13138</v>
      </c>
      <c r="G37" s="356">
        <v>750</v>
      </c>
      <c r="H37" s="356">
        <v>710</v>
      </c>
      <c r="I37" s="356">
        <v>1702</v>
      </c>
      <c r="J37" s="356">
        <v>12116</v>
      </c>
      <c r="K37" s="332">
        <v>577</v>
      </c>
      <c r="L37" s="88"/>
      <c r="M37" s="90"/>
    </row>
    <row r="38" spans="1:187" ht="12.75" customHeight="1">
      <c r="A38" s="331"/>
      <c r="B38" s="478" t="s">
        <v>119</v>
      </c>
      <c r="C38" s="356">
        <v>61154</v>
      </c>
      <c r="D38" s="673">
        <v>30160</v>
      </c>
      <c r="E38" s="356">
        <v>15072</v>
      </c>
      <c r="F38" s="356">
        <v>14245</v>
      </c>
      <c r="G38" s="356">
        <v>827</v>
      </c>
      <c r="H38" s="356">
        <v>722</v>
      </c>
      <c r="I38" s="356">
        <v>1771</v>
      </c>
      <c r="J38" s="356">
        <v>12944</v>
      </c>
      <c r="K38" s="332">
        <v>485</v>
      </c>
      <c r="L38" s="88"/>
      <c r="M38" s="90"/>
    </row>
    <row r="39" spans="1:187" ht="12.75" customHeight="1">
      <c r="A39" s="331"/>
      <c r="B39" s="478" t="s">
        <v>120</v>
      </c>
      <c r="C39" s="356">
        <v>60449</v>
      </c>
      <c r="D39" s="356">
        <v>30287</v>
      </c>
      <c r="E39" s="356">
        <v>13369</v>
      </c>
      <c r="F39" s="356">
        <v>12417</v>
      </c>
      <c r="G39" s="356">
        <v>952</v>
      </c>
      <c r="H39" s="356">
        <v>607</v>
      </c>
      <c r="I39" s="356">
        <v>1567</v>
      </c>
      <c r="J39" s="356">
        <v>14003</v>
      </c>
      <c r="K39" s="332">
        <v>616</v>
      </c>
      <c r="L39" s="88"/>
      <c r="M39" s="90"/>
    </row>
    <row r="40" spans="1:187" ht="12.75" customHeight="1">
      <c r="A40" s="331"/>
      <c r="B40" s="478"/>
      <c r="C40" s="34"/>
      <c r="D40" s="34"/>
      <c r="E40" s="34"/>
      <c r="F40" s="34"/>
      <c r="G40" s="34"/>
      <c r="H40" s="34"/>
      <c r="I40" s="34"/>
      <c r="J40" s="34"/>
      <c r="K40" s="330"/>
      <c r="L40" s="88"/>
      <c r="M40" s="90"/>
    </row>
    <row r="41" spans="1:187" ht="12.75" customHeight="1">
      <c r="A41" s="333" t="s">
        <v>107</v>
      </c>
      <c r="B41" s="288" t="s">
        <v>109</v>
      </c>
      <c r="C41" s="261">
        <v>63813</v>
      </c>
      <c r="D41" s="261">
        <v>31472</v>
      </c>
      <c r="E41" s="261">
        <v>14823</v>
      </c>
      <c r="F41" s="261">
        <v>13940</v>
      </c>
      <c r="G41" s="261">
        <v>883</v>
      </c>
      <c r="H41" s="261">
        <v>631</v>
      </c>
      <c r="I41" s="261">
        <v>1911</v>
      </c>
      <c r="J41" s="261">
        <v>14370</v>
      </c>
      <c r="K41" s="329">
        <v>606</v>
      </c>
      <c r="L41" s="262"/>
      <c r="M41" s="263"/>
    </row>
    <row r="42" spans="1:187" ht="12.75" customHeight="1">
      <c r="A42" s="331"/>
      <c r="B42" s="478" t="s">
        <v>110</v>
      </c>
      <c r="C42" s="261">
        <v>62902</v>
      </c>
      <c r="D42" s="261">
        <v>31134</v>
      </c>
      <c r="E42" s="261">
        <v>14570</v>
      </c>
      <c r="F42" s="261">
        <v>13687</v>
      </c>
      <c r="G42" s="261">
        <v>883</v>
      </c>
      <c r="H42" s="261">
        <v>630</v>
      </c>
      <c r="I42" s="261">
        <v>2006</v>
      </c>
      <c r="J42" s="261">
        <v>13735</v>
      </c>
      <c r="K42" s="329">
        <v>827</v>
      </c>
      <c r="L42" s="88"/>
      <c r="M42" s="90"/>
    </row>
    <row r="43" spans="1:187" ht="12.75" customHeight="1">
      <c r="A43" s="331"/>
      <c r="B43" s="478" t="s">
        <v>111</v>
      </c>
      <c r="C43" s="261">
        <v>62022</v>
      </c>
      <c r="D43" s="261">
        <v>28276</v>
      </c>
      <c r="E43" s="261">
        <v>17194</v>
      </c>
      <c r="F43" s="261">
        <v>16411</v>
      </c>
      <c r="G43" s="261">
        <v>783</v>
      </c>
      <c r="H43" s="261">
        <v>477</v>
      </c>
      <c r="I43" s="261">
        <v>1736</v>
      </c>
      <c r="J43" s="261">
        <v>13505</v>
      </c>
      <c r="K43" s="329">
        <v>834</v>
      </c>
      <c r="L43" s="88"/>
      <c r="M43" s="90"/>
    </row>
    <row r="44" spans="1:187" s="271" customFormat="1" ht="12.75" customHeight="1">
      <c r="A44" s="333"/>
      <c r="B44" s="288" t="s">
        <v>112</v>
      </c>
      <c r="C44" s="261">
        <v>70755</v>
      </c>
      <c r="D44" s="261">
        <v>32797</v>
      </c>
      <c r="E44" s="261">
        <v>19392</v>
      </c>
      <c r="F44" s="261">
        <v>18405</v>
      </c>
      <c r="G44" s="261">
        <v>987</v>
      </c>
      <c r="H44" s="261">
        <v>662</v>
      </c>
      <c r="I44" s="261">
        <v>1849</v>
      </c>
      <c r="J44" s="261">
        <v>15024</v>
      </c>
      <c r="K44" s="329">
        <v>1031</v>
      </c>
      <c r="L44" s="262"/>
      <c r="M44" s="263"/>
      <c r="N44" s="269"/>
      <c r="O44" s="269"/>
      <c r="P44" s="269"/>
      <c r="Q44" s="269"/>
      <c r="R44" s="269"/>
      <c r="S44" s="269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0"/>
      <c r="AT44" s="270"/>
      <c r="AU44" s="270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0"/>
      <c r="BR44" s="270"/>
      <c r="BS44" s="270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0"/>
      <c r="CH44" s="270"/>
      <c r="CI44" s="270"/>
      <c r="CJ44" s="270"/>
      <c r="CK44" s="270"/>
      <c r="CL44" s="270"/>
      <c r="CM44" s="270"/>
      <c r="CN44" s="270"/>
      <c r="CO44" s="270"/>
      <c r="CP44" s="270"/>
      <c r="CQ44" s="270"/>
      <c r="CR44" s="270"/>
      <c r="CS44" s="270"/>
      <c r="CT44" s="270"/>
      <c r="CU44" s="270"/>
      <c r="CV44" s="270"/>
      <c r="CW44" s="270"/>
      <c r="CX44" s="270"/>
      <c r="CY44" s="270"/>
      <c r="CZ44" s="270"/>
      <c r="DA44" s="270"/>
      <c r="DB44" s="270"/>
      <c r="DC44" s="270"/>
      <c r="DD44" s="270"/>
      <c r="DE44" s="270"/>
      <c r="DF44" s="270"/>
      <c r="DG44" s="270"/>
      <c r="DH44" s="270"/>
      <c r="DI44" s="270"/>
      <c r="DJ44" s="270"/>
      <c r="DK44" s="270"/>
      <c r="DL44" s="270"/>
      <c r="DM44" s="270"/>
      <c r="DN44" s="270"/>
      <c r="DO44" s="270"/>
      <c r="DP44" s="270"/>
      <c r="DQ44" s="270"/>
      <c r="DR44" s="270"/>
      <c r="DS44" s="270"/>
      <c r="DT44" s="270"/>
      <c r="DU44" s="270"/>
      <c r="DV44" s="270"/>
      <c r="DW44" s="270"/>
      <c r="DX44" s="270"/>
      <c r="DY44" s="270"/>
      <c r="DZ44" s="270"/>
      <c r="EA44" s="270"/>
      <c r="EB44" s="270"/>
      <c r="EC44" s="270"/>
      <c r="ED44" s="270"/>
      <c r="EE44" s="270"/>
      <c r="EF44" s="270"/>
      <c r="EG44" s="270"/>
      <c r="EH44" s="270"/>
      <c r="EI44" s="270"/>
      <c r="EJ44" s="270"/>
      <c r="EK44" s="270"/>
      <c r="EL44" s="270"/>
      <c r="EM44" s="270"/>
      <c r="EN44" s="270"/>
      <c r="EO44" s="270"/>
      <c r="EP44" s="270"/>
      <c r="EQ44" s="270"/>
      <c r="ER44" s="270"/>
      <c r="ES44" s="270"/>
      <c r="ET44" s="270"/>
      <c r="EU44" s="270"/>
      <c r="EV44" s="270"/>
      <c r="EW44" s="270"/>
      <c r="EX44" s="270"/>
      <c r="EY44" s="270"/>
      <c r="EZ44" s="270"/>
      <c r="FA44" s="270"/>
      <c r="FB44" s="270"/>
      <c r="FC44" s="270"/>
      <c r="FD44" s="270"/>
      <c r="FE44" s="270"/>
      <c r="FF44" s="270"/>
      <c r="FG44" s="270"/>
      <c r="FH44" s="270"/>
      <c r="FI44" s="270"/>
      <c r="FJ44" s="270"/>
      <c r="FK44" s="270"/>
      <c r="FL44" s="270"/>
      <c r="FM44" s="270"/>
      <c r="FN44" s="270"/>
      <c r="FO44" s="270"/>
      <c r="FP44" s="270"/>
      <c r="FQ44" s="270"/>
      <c r="FR44" s="270"/>
      <c r="FS44" s="270"/>
      <c r="FT44" s="270"/>
      <c r="FU44" s="270"/>
      <c r="FV44" s="270"/>
      <c r="FW44" s="270"/>
      <c r="FX44" s="270"/>
      <c r="FY44" s="270"/>
      <c r="FZ44" s="270"/>
      <c r="GA44" s="270"/>
      <c r="GB44" s="270"/>
      <c r="GC44" s="270"/>
      <c r="GD44" s="270"/>
      <c r="GE44" s="270"/>
    </row>
    <row r="45" spans="1:187" s="271" customFormat="1" ht="12.75" customHeight="1">
      <c r="A45" s="333"/>
      <c r="B45" s="478" t="s">
        <v>113</v>
      </c>
      <c r="C45" s="261">
        <v>68750</v>
      </c>
      <c r="D45" s="261">
        <v>32629</v>
      </c>
      <c r="E45" s="261">
        <v>19302</v>
      </c>
      <c r="F45" s="261">
        <v>18668</v>
      </c>
      <c r="G45" s="261">
        <v>634</v>
      </c>
      <c r="H45" s="261">
        <v>628</v>
      </c>
      <c r="I45" s="261">
        <v>1640</v>
      </c>
      <c r="J45" s="261">
        <v>13229</v>
      </c>
      <c r="K45" s="329">
        <v>1322</v>
      </c>
      <c r="L45" s="262"/>
      <c r="M45" s="263"/>
      <c r="N45" s="269"/>
      <c r="O45" s="269"/>
      <c r="P45" s="269"/>
      <c r="Q45" s="269"/>
      <c r="R45" s="269"/>
      <c r="S45" s="269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0"/>
      <c r="CH45" s="270"/>
      <c r="CI45" s="270"/>
      <c r="CJ45" s="270"/>
      <c r="CK45" s="270"/>
      <c r="CL45" s="270"/>
      <c r="CM45" s="270"/>
      <c r="CN45" s="270"/>
      <c r="CO45" s="270"/>
      <c r="CP45" s="270"/>
      <c r="CQ45" s="270"/>
      <c r="CR45" s="270"/>
      <c r="CS45" s="270"/>
      <c r="CT45" s="270"/>
      <c r="CU45" s="270"/>
      <c r="CV45" s="270"/>
      <c r="CW45" s="270"/>
      <c r="CX45" s="270"/>
      <c r="CY45" s="270"/>
      <c r="CZ45" s="270"/>
      <c r="DA45" s="270"/>
      <c r="DB45" s="270"/>
      <c r="DC45" s="270"/>
      <c r="DD45" s="270"/>
      <c r="DE45" s="270"/>
      <c r="DF45" s="270"/>
      <c r="DG45" s="270"/>
      <c r="DH45" s="270"/>
      <c r="DI45" s="270"/>
      <c r="DJ45" s="270"/>
      <c r="DK45" s="270"/>
      <c r="DL45" s="270"/>
      <c r="DM45" s="270"/>
      <c r="DN45" s="270"/>
      <c r="DO45" s="270"/>
      <c r="DP45" s="270"/>
      <c r="DQ45" s="270"/>
      <c r="DR45" s="270"/>
      <c r="DS45" s="270"/>
      <c r="DT45" s="270"/>
      <c r="DU45" s="270"/>
      <c r="DV45" s="270"/>
      <c r="DW45" s="270"/>
      <c r="DX45" s="270"/>
      <c r="DY45" s="270"/>
      <c r="DZ45" s="270"/>
      <c r="EA45" s="270"/>
      <c r="EB45" s="270"/>
      <c r="EC45" s="270"/>
      <c r="ED45" s="270"/>
      <c r="EE45" s="270"/>
      <c r="EF45" s="270"/>
      <c r="EG45" s="270"/>
      <c r="EH45" s="270"/>
      <c r="EI45" s="270"/>
      <c r="EJ45" s="270"/>
      <c r="EK45" s="270"/>
      <c r="EL45" s="270"/>
      <c r="EM45" s="270"/>
      <c r="EN45" s="270"/>
      <c r="EO45" s="270"/>
      <c r="EP45" s="270"/>
      <c r="EQ45" s="270"/>
      <c r="ER45" s="270"/>
      <c r="ES45" s="270"/>
      <c r="ET45" s="270"/>
      <c r="EU45" s="270"/>
      <c r="EV45" s="270"/>
      <c r="EW45" s="270"/>
      <c r="EX45" s="270"/>
      <c r="EY45" s="270"/>
      <c r="EZ45" s="270"/>
      <c r="FA45" s="270"/>
      <c r="FB45" s="270"/>
      <c r="FC45" s="270"/>
      <c r="FD45" s="270"/>
      <c r="FE45" s="270"/>
      <c r="FF45" s="270"/>
      <c r="FG45" s="270"/>
      <c r="FH45" s="270"/>
      <c r="FI45" s="270"/>
      <c r="FJ45" s="270"/>
      <c r="FK45" s="270"/>
      <c r="FL45" s="270"/>
      <c r="FM45" s="270"/>
      <c r="FN45" s="270"/>
      <c r="FO45" s="270"/>
      <c r="FP45" s="270"/>
      <c r="FQ45" s="270"/>
      <c r="FR45" s="270"/>
      <c r="FS45" s="270"/>
      <c r="FT45" s="270"/>
      <c r="FU45" s="270"/>
      <c r="FV45" s="270"/>
      <c r="FW45" s="270"/>
      <c r="FX45" s="270"/>
      <c r="FY45" s="270"/>
      <c r="FZ45" s="270"/>
      <c r="GA45" s="270"/>
      <c r="GB45" s="270"/>
      <c r="GC45" s="270"/>
      <c r="GD45" s="270"/>
      <c r="GE45" s="270"/>
    </row>
    <row r="46" spans="1:187" s="271" customFormat="1" ht="12.75" customHeight="1">
      <c r="A46" s="333"/>
      <c r="B46" s="478" t="s">
        <v>114</v>
      </c>
      <c r="C46" s="261">
        <v>59087</v>
      </c>
      <c r="D46" s="261">
        <v>26927</v>
      </c>
      <c r="E46" s="261">
        <v>16815</v>
      </c>
      <c r="F46" s="261">
        <v>16243</v>
      </c>
      <c r="G46" s="261">
        <v>572</v>
      </c>
      <c r="H46" s="261">
        <v>646</v>
      </c>
      <c r="I46" s="261">
        <v>1422</v>
      </c>
      <c r="J46" s="261">
        <v>12330</v>
      </c>
      <c r="K46" s="329">
        <v>947</v>
      </c>
      <c r="L46" s="262"/>
      <c r="M46" s="263"/>
      <c r="N46" s="269"/>
      <c r="O46" s="269"/>
      <c r="P46" s="269"/>
      <c r="Q46" s="269"/>
      <c r="R46" s="269"/>
      <c r="S46" s="269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70"/>
      <c r="AR46" s="270"/>
      <c r="AS46" s="270"/>
      <c r="AT46" s="270"/>
      <c r="AU46" s="270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70"/>
      <c r="BI46" s="270"/>
      <c r="BJ46" s="270"/>
      <c r="BK46" s="270"/>
      <c r="BL46" s="270"/>
      <c r="BM46" s="270"/>
      <c r="BN46" s="270"/>
      <c r="BO46" s="270"/>
      <c r="BP46" s="270"/>
      <c r="BQ46" s="270"/>
      <c r="BR46" s="270"/>
      <c r="BS46" s="270"/>
      <c r="BT46" s="270"/>
      <c r="BU46" s="270"/>
      <c r="BV46" s="270"/>
      <c r="BW46" s="270"/>
      <c r="BX46" s="270"/>
      <c r="BY46" s="270"/>
      <c r="BZ46" s="270"/>
      <c r="CA46" s="270"/>
      <c r="CB46" s="270"/>
      <c r="CC46" s="270"/>
      <c r="CD46" s="270"/>
      <c r="CE46" s="270"/>
      <c r="CF46" s="270"/>
      <c r="CG46" s="270"/>
      <c r="CH46" s="270"/>
      <c r="CI46" s="270"/>
      <c r="CJ46" s="270"/>
      <c r="CK46" s="270"/>
      <c r="CL46" s="270"/>
      <c r="CM46" s="270"/>
      <c r="CN46" s="270"/>
      <c r="CO46" s="270"/>
      <c r="CP46" s="270"/>
      <c r="CQ46" s="270"/>
      <c r="CR46" s="270"/>
      <c r="CS46" s="270"/>
      <c r="CT46" s="270"/>
      <c r="CU46" s="270"/>
      <c r="CV46" s="270"/>
      <c r="CW46" s="270"/>
      <c r="CX46" s="270"/>
      <c r="CY46" s="270"/>
      <c r="CZ46" s="270"/>
      <c r="DA46" s="270"/>
      <c r="DB46" s="270"/>
      <c r="DC46" s="270"/>
      <c r="DD46" s="270"/>
      <c r="DE46" s="270"/>
      <c r="DF46" s="270"/>
      <c r="DG46" s="270"/>
      <c r="DH46" s="270"/>
      <c r="DI46" s="270"/>
      <c r="DJ46" s="270"/>
      <c r="DK46" s="270"/>
      <c r="DL46" s="270"/>
      <c r="DM46" s="270"/>
      <c r="DN46" s="270"/>
      <c r="DO46" s="270"/>
      <c r="DP46" s="270"/>
      <c r="DQ46" s="270"/>
      <c r="DR46" s="270"/>
      <c r="DS46" s="270"/>
      <c r="DT46" s="270"/>
      <c r="DU46" s="270"/>
      <c r="DV46" s="270"/>
      <c r="DW46" s="270"/>
      <c r="DX46" s="270"/>
      <c r="DY46" s="270"/>
      <c r="DZ46" s="270"/>
      <c r="EA46" s="270"/>
      <c r="EB46" s="270"/>
      <c r="EC46" s="270"/>
      <c r="ED46" s="270"/>
      <c r="EE46" s="270"/>
      <c r="EF46" s="270"/>
      <c r="EG46" s="270"/>
      <c r="EH46" s="270"/>
      <c r="EI46" s="270"/>
      <c r="EJ46" s="270"/>
      <c r="EK46" s="270"/>
      <c r="EL46" s="270"/>
      <c r="EM46" s="270"/>
      <c r="EN46" s="270"/>
      <c r="EO46" s="270"/>
      <c r="EP46" s="270"/>
      <c r="EQ46" s="270"/>
      <c r="ER46" s="270"/>
      <c r="ES46" s="270"/>
      <c r="ET46" s="270"/>
      <c r="EU46" s="270"/>
      <c r="EV46" s="270"/>
      <c r="EW46" s="270"/>
      <c r="EX46" s="270"/>
      <c r="EY46" s="270"/>
      <c r="EZ46" s="270"/>
      <c r="FA46" s="270"/>
      <c r="FB46" s="270"/>
      <c r="FC46" s="270"/>
      <c r="FD46" s="270"/>
      <c r="FE46" s="270"/>
      <c r="FF46" s="270"/>
      <c r="FG46" s="270"/>
      <c r="FH46" s="270"/>
      <c r="FI46" s="270"/>
      <c r="FJ46" s="270"/>
      <c r="FK46" s="270"/>
      <c r="FL46" s="270"/>
      <c r="FM46" s="270"/>
      <c r="FN46" s="270"/>
      <c r="FO46" s="270"/>
      <c r="FP46" s="270"/>
      <c r="FQ46" s="270"/>
      <c r="FR46" s="270"/>
      <c r="FS46" s="270"/>
      <c r="FT46" s="270"/>
      <c r="FU46" s="270"/>
      <c r="FV46" s="270"/>
      <c r="FW46" s="270"/>
      <c r="FX46" s="270"/>
      <c r="FY46" s="270"/>
      <c r="FZ46" s="270"/>
      <c r="GA46" s="270"/>
      <c r="GB46" s="270"/>
      <c r="GC46" s="270"/>
      <c r="GD46" s="270"/>
      <c r="GE46" s="270"/>
    </row>
    <row r="47" spans="1:187" s="271" customFormat="1" ht="12.75" customHeight="1">
      <c r="A47" s="333"/>
      <c r="B47" s="478" t="s">
        <v>115</v>
      </c>
      <c r="C47" s="261">
        <v>66094</v>
      </c>
      <c r="D47" s="261">
        <v>32603</v>
      </c>
      <c r="E47" s="261">
        <v>16383</v>
      </c>
      <c r="F47" s="261">
        <v>15580</v>
      </c>
      <c r="G47" s="261">
        <v>803</v>
      </c>
      <c r="H47" s="261">
        <v>1036</v>
      </c>
      <c r="I47" s="261">
        <v>1588</v>
      </c>
      <c r="J47" s="261">
        <v>13735</v>
      </c>
      <c r="K47" s="329">
        <v>749</v>
      </c>
      <c r="L47" s="262"/>
      <c r="M47" s="263"/>
      <c r="N47" s="269"/>
      <c r="O47" s="269"/>
      <c r="P47" s="269"/>
      <c r="Q47" s="269"/>
      <c r="R47" s="269"/>
      <c r="S47" s="269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70"/>
      <c r="BI47" s="270"/>
      <c r="BJ47" s="270"/>
      <c r="BK47" s="270"/>
      <c r="BL47" s="270"/>
      <c r="BM47" s="270"/>
      <c r="BN47" s="270"/>
      <c r="BO47" s="270"/>
      <c r="BP47" s="270"/>
      <c r="BQ47" s="270"/>
      <c r="BR47" s="270"/>
      <c r="BS47" s="270"/>
      <c r="BT47" s="270"/>
      <c r="BU47" s="270"/>
      <c r="BV47" s="270"/>
      <c r="BW47" s="270"/>
      <c r="BX47" s="270"/>
      <c r="BY47" s="270"/>
      <c r="BZ47" s="270"/>
      <c r="CA47" s="270"/>
      <c r="CB47" s="270"/>
      <c r="CC47" s="270"/>
      <c r="CD47" s="270"/>
      <c r="CE47" s="270"/>
      <c r="CF47" s="270"/>
      <c r="CG47" s="270"/>
      <c r="CH47" s="270"/>
      <c r="CI47" s="270"/>
      <c r="CJ47" s="270"/>
      <c r="CK47" s="270"/>
      <c r="CL47" s="270"/>
      <c r="CM47" s="270"/>
      <c r="CN47" s="270"/>
      <c r="CO47" s="270"/>
      <c r="CP47" s="270"/>
      <c r="CQ47" s="270"/>
      <c r="CR47" s="270"/>
      <c r="CS47" s="270"/>
      <c r="CT47" s="270"/>
      <c r="CU47" s="270"/>
      <c r="CV47" s="270"/>
      <c r="CW47" s="270"/>
      <c r="CX47" s="270"/>
      <c r="CY47" s="270"/>
      <c r="CZ47" s="270"/>
      <c r="DA47" s="270"/>
      <c r="DB47" s="270"/>
      <c r="DC47" s="270"/>
      <c r="DD47" s="270"/>
      <c r="DE47" s="270"/>
      <c r="DF47" s="270"/>
      <c r="DG47" s="270"/>
      <c r="DH47" s="270"/>
      <c r="DI47" s="270"/>
      <c r="DJ47" s="270"/>
      <c r="DK47" s="270"/>
      <c r="DL47" s="270"/>
      <c r="DM47" s="270"/>
      <c r="DN47" s="270"/>
      <c r="DO47" s="270"/>
      <c r="DP47" s="270"/>
      <c r="DQ47" s="270"/>
      <c r="DR47" s="270"/>
      <c r="DS47" s="270"/>
      <c r="DT47" s="270"/>
      <c r="DU47" s="270"/>
      <c r="DV47" s="270"/>
      <c r="DW47" s="270"/>
      <c r="DX47" s="270"/>
      <c r="DY47" s="270"/>
      <c r="DZ47" s="270"/>
      <c r="EA47" s="270"/>
      <c r="EB47" s="270"/>
      <c r="EC47" s="270"/>
      <c r="ED47" s="270"/>
      <c r="EE47" s="270"/>
      <c r="EF47" s="270"/>
      <c r="EG47" s="270"/>
      <c r="EH47" s="270"/>
      <c r="EI47" s="270"/>
      <c r="EJ47" s="270"/>
      <c r="EK47" s="270"/>
      <c r="EL47" s="270"/>
      <c r="EM47" s="270"/>
      <c r="EN47" s="270"/>
      <c r="EO47" s="270"/>
      <c r="EP47" s="270"/>
      <c r="EQ47" s="270"/>
      <c r="ER47" s="270"/>
      <c r="ES47" s="270"/>
      <c r="ET47" s="270"/>
      <c r="EU47" s="270"/>
      <c r="EV47" s="270"/>
      <c r="EW47" s="270"/>
      <c r="EX47" s="270"/>
      <c r="EY47" s="270"/>
      <c r="EZ47" s="270"/>
      <c r="FA47" s="270"/>
      <c r="FB47" s="270"/>
      <c r="FC47" s="270"/>
      <c r="FD47" s="270"/>
      <c r="FE47" s="270"/>
      <c r="FF47" s="270"/>
      <c r="FG47" s="270"/>
      <c r="FH47" s="270"/>
      <c r="FI47" s="270"/>
      <c r="FJ47" s="270"/>
      <c r="FK47" s="270"/>
      <c r="FL47" s="270"/>
      <c r="FM47" s="270"/>
      <c r="FN47" s="270"/>
      <c r="FO47" s="270"/>
      <c r="FP47" s="270"/>
      <c r="FQ47" s="270"/>
      <c r="FR47" s="270"/>
      <c r="FS47" s="270"/>
      <c r="FT47" s="270"/>
      <c r="FU47" s="270"/>
      <c r="FV47" s="270"/>
      <c r="FW47" s="270"/>
      <c r="FX47" s="270"/>
      <c r="FY47" s="270"/>
      <c r="FZ47" s="270"/>
      <c r="GA47" s="270"/>
      <c r="GB47" s="270"/>
      <c r="GC47" s="270"/>
      <c r="GD47" s="270"/>
      <c r="GE47" s="270"/>
    </row>
    <row r="48" spans="1:187" ht="12.75" customHeight="1">
      <c r="A48" s="333"/>
      <c r="B48" s="288" t="s">
        <v>116</v>
      </c>
      <c r="C48" s="261">
        <v>64007</v>
      </c>
      <c r="D48" s="261">
        <v>32651</v>
      </c>
      <c r="E48" s="261">
        <v>14206</v>
      </c>
      <c r="F48" s="261">
        <v>13150</v>
      </c>
      <c r="G48" s="261">
        <v>1056</v>
      </c>
      <c r="H48" s="261">
        <v>1264</v>
      </c>
      <c r="I48" s="261">
        <v>1576</v>
      </c>
      <c r="J48" s="261">
        <v>13596</v>
      </c>
      <c r="K48" s="329">
        <v>714</v>
      </c>
      <c r="L48" s="88"/>
      <c r="M48" s="90"/>
    </row>
    <row r="49" spans="1:21" ht="12.75" customHeight="1">
      <c r="A49" s="333"/>
      <c r="B49" s="288" t="s">
        <v>117</v>
      </c>
      <c r="C49" s="261">
        <v>53079</v>
      </c>
      <c r="D49" s="261">
        <v>28202</v>
      </c>
      <c r="E49" s="261">
        <v>10347</v>
      </c>
      <c r="F49" s="261">
        <v>9568</v>
      </c>
      <c r="G49" s="261">
        <v>779</v>
      </c>
      <c r="H49" s="261">
        <v>1004</v>
      </c>
      <c r="I49" s="261">
        <v>1509</v>
      </c>
      <c r="J49" s="261">
        <v>11404</v>
      </c>
      <c r="K49" s="329">
        <v>613</v>
      </c>
      <c r="L49" s="288"/>
      <c r="M49" s="261"/>
      <c r="N49" s="261"/>
      <c r="O49" s="261"/>
      <c r="P49" s="261"/>
      <c r="Q49" s="261"/>
      <c r="R49" s="261"/>
      <c r="S49" s="261"/>
      <c r="T49" s="261"/>
      <c r="U49" s="261"/>
    </row>
    <row r="50" spans="1:21" ht="12.75" customHeight="1">
      <c r="A50" s="331"/>
      <c r="B50" s="552" t="s">
        <v>118</v>
      </c>
      <c r="C50" s="261">
        <v>62189</v>
      </c>
      <c r="D50" s="261">
        <v>30465</v>
      </c>
      <c r="E50" s="261">
        <v>15630</v>
      </c>
      <c r="F50" s="261">
        <v>14433</v>
      </c>
      <c r="G50" s="261">
        <v>1197</v>
      </c>
      <c r="H50" s="261">
        <v>1016</v>
      </c>
      <c r="I50" s="261">
        <v>1809</v>
      </c>
      <c r="J50" s="261">
        <v>12583</v>
      </c>
      <c r="K50" s="329">
        <v>686</v>
      </c>
      <c r="L50" s="88"/>
      <c r="M50" s="90"/>
    </row>
    <row r="51" spans="1:21" ht="12.75" customHeight="1">
      <c r="A51" s="331"/>
      <c r="B51" s="478" t="s">
        <v>119</v>
      </c>
      <c r="C51" s="261">
        <v>60318</v>
      </c>
      <c r="D51" s="261">
        <v>29681</v>
      </c>
      <c r="E51" s="261">
        <v>13891</v>
      </c>
      <c r="F51" s="261">
        <v>12883</v>
      </c>
      <c r="G51" s="261">
        <v>1008</v>
      </c>
      <c r="H51" s="261">
        <v>725</v>
      </c>
      <c r="I51" s="261">
        <v>1848</v>
      </c>
      <c r="J51" s="261">
        <v>13609</v>
      </c>
      <c r="K51" s="329">
        <v>564</v>
      </c>
      <c r="L51" s="88"/>
      <c r="M51" s="90"/>
    </row>
    <row r="52" spans="1:21" ht="12.75" customHeight="1">
      <c r="A52" s="331"/>
      <c r="B52" s="478" t="s">
        <v>120</v>
      </c>
      <c r="C52" s="261">
        <v>67249</v>
      </c>
      <c r="D52" s="261">
        <v>32799</v>
      </c>
      <c r="E52" s="261">
        <v>15391</v>
      </c>
      <c r="F52" s="261">
        <v>14440</v>
      </c>
      <c r="G52" s="261">
        <v>951</v>
      </c>
      <c r="H52" s="261">
        <v>861</v>
      </c>
      <c r="I52" s="261">
        <v>1865</v>
      </c>
      <c r="J52" s="261">
        <v>15537</v>
      </c>
      <c r="K52" s="329">
        <v>796</v>
      </c>
      <c r="L52" s="88"/>
      <c r="M52" s="90"/>
    </row>
    <row r="53" spans="1:21" ht="12.75" customHeight="1">
      <c r="A53" s="331"/>
      <c r="B53" s="478"/>
      <c r="C53" s="261"/>
      <c r="D53" s="261"/>
      <c r="E53" s="261"/>
      <c r="F53" s="261"/>
      <c r="G53" s="261"/>
      <c r="H53" s="261"/>
      <c r="I53" s="261"/>
      <c r="J53" s="261"/>
      <c r="K53" s="329"/>
      <c r="L53" s="88"/>
      <c r="M53" s="90"/>
    </row>
    <row r="54" spans="1:21" ht="12.75">
      <c r="A54" s="331" t="s">
        <v>108</v>
      </c>
      <c r="B54" s="288" t="s">
        <v>109</v>
      </c>
      <c r="C54" s="261">
        <v>66992</v>
      </c>
      <c r="D54" s="261">
        <v>31402</v>
      </c>
      <c r="E54" s="261">
        <v>16418</v>
      </c>
      <c r="F54" s="261">
        <v>15452</v>
      </c>
      <c r="G54" s="261">
        <v>966</v>
      </c>
      <c r="H54" s="261">
        <v>1012</v>
      </c>
      <c r="I54" s="261">
        <v>1991</v>
      </c>
      <c r="J54" s="261">
        <v>15465</v>
      </c>
      <c r="K54" s="329">
        <v>704</v>
      </c>
      <c r="L54" s="88"/>
      <c r="M54" s="90"/>
    </row>
    <row r="55" spans="1:21" ht="12.75">
      <c r="A55" s="331"/>
      <c r="B55" s="288" t="s">
        <v>110</v>
      </c>
      <c r="C55" s="261">
        <v>60868</v>
      </c>
      <c r="D55" s="261">
        <v>29425</v>
      </c>
      <c r="E55" s="261">
        <v>13876</v>
      </c>
      <c r="F55" s="261">
        <v>12985</v>
      </c>
      <c r="G55" s="261">
        <v>891</v>
      </c>
      <c r="H55" s="261">
        <v>784</v>
      </c>
      <c r="I55" s="261">
        <v>1854</v>
      </c>
      <c r="J55" s="261">
        <v>14054</v>
      </c>
      <c r="K55" s="329">
        <v>875</v>
      </c>
      <c r="L55" s="88"/>
      <c r="M55" s="90"/>
    </row>
    <row r="56" spans="1:21" ht="12.75">
      <c r="A56" s="331"/>
      <c r="B56" s="288" t="s">
        <v>111</v>
      </c>
      <c r="C56" s="261">
        <v>65487</v>
      </c>
      <c r="D56" s="261">
        <v>30622</v>
      </c>
      <c r="E56" s="261">
        <v>16902</v>
      </c>
      <c r="F56" s="261">
        <v>15959</v>
      </c>
      <c r="G56" s="261">
        <v>943</v>
      </c>
      <c r="H56" s="261">
        <v>861</v>
      </c>
      <c r="I56" s="261">
        <v>2147</v>
      </c>
      <c r="J56" s="261">
        <v>13969</v>
      </c>
      <c r="K56" s="329">
        <v>986</v>
      </c>
      <c r="L56" s="88"/>
      <c r="M56" s="90"/>
    </row>
    <row r="57" spans="1:21" ht="12.75">
      <c r="A57" s="331"/>
      <c r="B57" s="288" t="s">
        <v>112</v>
      </c>
      <c r="C57" s="261">
        <v>67087</v>
      </c>
      <c r="D57" s="261">
        <v>29982</v>
      </c>
      <c r="E57" s="261">
        <v>18748</v>
      </c>
      <c r="F57" s="261">
        <v>17599</v>
      </c>
      <c r="G57" s="261">
        <v>1149</v>
      </c>
      <c r="H57" s="261">
        <v>827</v>
      </c>
      <c r="I57" s="261">
        <v>1862</v>
      </c>
      <c r="J57" s="261">
        <v>14606</v>
      </c>
      <c r="K57" s="329">
        <v>1062</v>
      </c>
      <c r="L57" s="88"/>
      <c r="M57" s="90"/>
    </row>
    <row r="58" spans="1:21" ht="12.75">
      <c r="A58" s="331"/>
      <c r="B58" s="288" t="s">
        <v>113</v>
      </c>
      <c r="C58" s="261">
        <v>68778</v>
      </c>
      <c r="D58" s="261">
        <v>31000</v>
      </c>
      <c r="E58" s="261">
        <v>18777</v>
      </c>
      <c r="F58" s="261">
        <v>17386</v>
      </c>
      <c r="G58" s="261">
        <v>1391</v>
      </c>
      <c r="H58" s="261">
        <v>1141</v>
      </c>
      <c r="I58" s="261">
        <v>1830</v>
      </c>
      <c r="J58" s="261">
        <v>14659</v>
      </c>
      <c r="K58" s="329">
        <v>1371</v>
      </c>
      <c r="L58" s="88"/>
      <c r="M58" s="90"/>
    </row>
    <row r="59" spans="1:21" ht="12.75">
      <c r="A59" s="331"/>
      <c r="B59" s="288" t="s">
        <v>114</v>
      </c>
      <c r="C59" s="261">
        <v>64206</v>
      </c>
      <c r="D59" s="261">
        <v>28519</v>
      </c>
      <c r="E59" s="261">
        <v>18262</v>
      </c>
      <c r="F59" s="261">
        <v>16955</v>
      </c>
      <c r="G59" s="261">
        <v>1307</v>
      </c>
      <c r="H59" s="261">
        <v>1245</v>
      </c>
      <c r="I59" s="261">
        <v>1679</v>
      </c>
      <c r="J59" s="261">
        <v>13440</v>
      </c>
      <c r="K59" s="329">
        <v>1061</v>
      </c>
      <c r="L59" s="88"/>
      <c r="M59" s="90"/>
    </row>
    <row r="60" spans="1:21" ht="14.25" customHeight="1">
      <c r="A60" s="331"/>
      <c r="B60" s="288" t="s">
        <v>115</v>
      </c>
      <c r="C60" s="261">
        <f>D60+E60+H60+I60+J60+K60</f>
        <v>65513</v>
      </c>
      <c r="D60" s="261">
        <v>30330</v>
      </c>
      <c r="E60" s="261">
        <v>16224</v>
      </c>
      <c r="F60" s="261">
        <v>14847</v>
      </c>
      <c r="G60" s="261">
        <v>1377</v>
      </c>
      <c r="H60" s="261">
        <v>1810</v>
      </c>
      <c r="I60" s="261">
        <v>1798</v>
      </c>
      <c r="J60" s="261">
        <v>14450</v>
      </c>
      <c r="K60" s="329">
        <v>901</v>
      </c>
      <c r="L60" s="88"/>
      <c r="M60" s="90"/>
    </row>
    <row r="61" spans="1:21" ht="14.25" customHeight="1">
      <c r="A61" s="331"/>
      <c r="B61" s="288" t="s">
        <v>116</v>
      </c>
      <c r="C61" s="261">
        <v>60909</v>
      </c>
      <c r="D61" s="261">
        <v>29116</v>
      </c>
      <c r="E61" s="261">
        <v>14650</v>
      </c>
      <c r="F61" s="261">
        <v>13455</v>
      </c>
      <c r="G61" s="261">
        <v>1195</v>
      </c>
      <c r="H61" s="261">
        <v>1557</v>
      </c>
      <c r="I61" s="261">
        <v>1732</v>
      </c>
      <c r="J61" s="261">
        <v>13218</v>
      </c>
      <c r="K61" s="329">
        <v>636</v>
      </c>
      <c r="L61" s="88"/>
      <c r="M61" s="90"/>
    </row>
    <row r="62" spans="1:21" ht="13.5" customHeight="1">
      <c r="A62" s="331"/>
      <c r="B62" s="288" t="s">
        <v>117</v>
      </c>
      <c r="C62" s="261">
        <v>57189</v>
      </c>
      <c r="D62" s="261">
        <v>28567</v>
      </c>
      <c r="E62" s="261">
        <v>12221</v>
      </c>
      <c r="F62" s="261">
        <v>11045</v>
      </c>
      <c r="G62" s="261">
        <v>1176</v>
      </c>
      <c r="H62" s="261">
        <v>1386</v>
      </c>
      <c r="I62" s="261">
        <v>1596</v>
      </c>
      <c r="J62" s="261">
        <v>12662</v>
      </c>
      <c r="K62" s="329">
        <v>757</v>
      </c>
      <c r="L62" s="88"/>
      <c r="M62" s="90"/>
    </row>
    <row r="63" spans="1:21" ht="10.5" customHeight="1">
      <c r="A63" s="331"/>
      <c r="B63" s="288" t="s">
        <v>118</v>
      </c>
      <c r="C63" s="261">
        <v>55884</v>
      </c>
      <c r="D63" s="261">
        <v>26165</v>
      </c>
      <c r="E63" s="261">
        <v>13930</v>
      </c>
      <c r="F63" s="261">
        <v>12559</v>
      </c>
      <c r="G63" s="261">
        <v>1371</v>
      </c>
      <c r="H63" s="261">
        <v>1253</v>
      </c>
      <c r="I63" s="261">
        <v>1649</v>
      </c>
      <c r="J63" s="261">
        <v>12405</v>
      </c>
      <c r="K63" s="329">
        <v>482</v>
      </c>
      <c r="L63" s="88"/>
      <c r="M63" s="90"/>
    </row>
    <row r="64" spans="1:21" ht="12.75" customHeight="1">
      <c r="A64" s="331"/>
      <c r="B64" s="288" t="s">
        <v>119</v>
      </c>
      <c r="C64" s="261">
        <v>52991</v>
      </c>
      <c r="D64" s="261">
        <v>24466</v>
      </c>
      <c r="E64" s="261">
        <v>14101</v>
      </c>
      <c r="F64" s="261">
        <v>12730</v>
      </c>
      <c r="G64" s="261">
        <v>1371</v>
      </c>
      <c r="H64" s="261">
        <v>744</v>
      </c>
      <c r="I64" s="261">
        <v>1353</v>
      </c>
      <c r="J64" s="261">
        <v>11815</v>
      </c>
      <c r="K64" s="329">
        <v>512</v>
      </c>
      <c r="L64" s="88"/>
      <c r="M64" s="90"/>
    </row>
    <row r="65" spans="1:13" ht="12.75">
      <c r="A65" s="331"/>
      <c r="B65" s="288" t="s">
        <v>120</v>
      </c>
      <c r="C65" s="261">
        <v>64315</v>
      </c>
      <c r="D65" s="261">
        <v>31460</v>
      </c>
      <c r="E65" s="261">
        <v>14522</v>
      </c>
      <c r="F65" s="261">
        <v>12820</v>
      </c>
      <c r="G65" s="261">
        <v>1702</v>
      </c>
      <c r="H65" s="261">
        <v>821</v>
      </c>
      <c r="I65" s="261">
        <v>1986</v>
      </c>
      <c r="J65" s="261">
        <v>14839</v>
      </c>
      <c r="K65" s="329">
        <v>687</v>
      </c>
      <c r="L65" s="88"/>
      <c r="M65" s="90"/>
    </row>
    <row r="66" spans="1:13" ht="12.75">
      <c r="A66" s="503" t="s">
        <v>502</v>
      </c>
      <c r="B66" s="499"/>
      <c r="C66" s="499">
        <f>((C12/C11)-1)*100</f>
        <v>-1.3213813604466829</v>
      </c>
      <c r="D66" s="499">
        <f t="shared" ref="D66:K66" si="2">((D12/D11)-1)*100</f>
        <v>-5.0271077492452072</v>
      </c>
      <c r="E66" s="499">
        <f t="shared" si="2"/>
        <v>0.36553441450644097</v>
      </c>
      <c r="F66" s="499">
        <f t="shared" si="2"/>
        <v>-2.0382395382395391</v>
      </c>
      <c r="G66" s="499">
        <f t="shared" si="2"/>
        <v>40.840926347760067</v>
      </c>
      <c r="H66" s="499">
        <f t="shared" si="2"/>
        <v>40.302713987473915</v>
      </c>
      <c r="I66" s="499">
        <f t="shared" si="2"/>
        <v>3.458740787128467</v>
      </c>
      <c r="J66" s="499">
        <f t="shared" si="2"/>
        <v>1.7982626016709968</v>
      </c>
      <c r="K66" s="499">
        <f t="shared" si="2"/>
        <v>3.5607389823511193</v>
      </c>
      <c r="L66" s="88"/>
      <c r="M66" s="71"/>
    </row>
    <row r="67" spans="1:13" ht="12.75">
      <c r="A67" s="195" t="s">
        <v>121</v>
      </c>
      <c r="B67" s="479"/>
      <c r="C67" s="241">
        <f>((C65/C64)-1)*100</f>
        <v>21.369666547149514</v>
      </c>
      <c r="D67" s="241">
        <f t="shared" ref="D67:K67" si="3">((D65/D64)-1)*100</f>
        <v>28.586609989373013</v>
      </c>
      <c r="E67" s="241">
        <f t="shared" si="3"/>
        <v>2.985603857882424</v>
      </c>
      <c r="F67" s="241">
        <f t="shared" si="3"/>
        <v>0.70699135899450205</v>
      </c>
      <c r="G67" s="241">
        <f t="shared" si="3"/>
        <v>24.142961342086068</v>
      </c>
      <c r="H67" s="241">
        <f t="shared" si="3"/>
        <v>10.3494623655914</v>
      </c>
      <c r="I67" s="241">
        <f t="shared" si="3"/>
        <v>46.784922394678489</v>
      </c>
      <c r="J67" s="241">
        <f t="shared" si="3"/>
        <v>25.594583157003804</v>
      </c>
      <c r="K67" s="241">
        <f t="shared" si="3"/>
        <v>34.1796875</v>
      </c>
      <c r="L67" s="88"/>
      <c r="M67" s="241"/>
    </row>
    <row r="68" spans="1:13" ht="14.25" customHeight="1">
      <c r="A68" s="892" t="s">
        <v>503</v>
      </c>
      <c r="B68" s="893"/>
      <c r="C68" s="500">
        <f>((C65/C52)-1)*100</f>
        <v>-4.3628901545004428</v>
      </c>
      <c r="D68" s="500">
        <f t="shared" ref="D68:K68" si="4">((D65/D52)-1)*100</f>
        <v>-4.082441537851766</v>
      </c>
      <c r="E68" s="500">
        <f t="shared" si="4"/>
        <v>-5.6461568449093669</v>
      </c>
      <c r="F68" s="500">
        <f t="shared" si="4"/>
        <v>-11.218836565096957</v>
      </c>
      <c r="G68" s="500">
        <f t="shared" si="4"/>
        <v>78.969505783385912</v>
      </c>
      <c r="H68" s="500">
        <f t="shared" si="4"/>
        <v>-4.6457607433217145</v>
      </c>
      <c r="I68" s="500">
        <f t="shared" si="4"/>
        <v>6.4879356568364521</v>
      </c>
      <c r="J68" s="500">
        <f t="shared" si="4"/>
        <v>-4.4925017699684595</v>
      </c>
      <c r="K68" s="500">
        <f t="shared" si="4"/>
        <v>-13.693467336683419</v>
      </c>
      <c r="L68" s="88"/>
      <c r="M68" s="241"/>
    </row>
    <row r="69" spans="1:13" ht="14.25" customHeight="1">
      <c r="A69" s="501" t="s">
        <v>122</v>
      </c>
      <c r="B69" s="520"/>
      <c r="C69" s="497"/>
      <c r="D69" s="497"/>
      <c r="E69" s="497"/>
      <c r="F69" s="497"/>
      <c r="G69" s="497"/>
      <c r="H69" s="497"/>
      <c r="I69" s="498"/>
      <c r="J69" s="498"/>
      <c r="K69" s="502"/>
    </row>
    <row r="70" spans="1:13" ht="14.25" customHeight="1" thickBot="1">
      <c r="A70" s="334" t="s">
        <v>123</v>
      </c>
      <c r="B70" s="80"/>
      <c r="C70" s="81"/>
      <c r="D70" s="81"/>
      <c r="E70" s="81"/>
      <c r="F70" s="81"/>
      <c r="G70" s="81"/>
      <c r="H70" s="81"/>
      <c r="I70" s="81"/>
      <c r="J70" s="81"/>
      <c r="K70" s="82"/>
    </row>
    <row r="71" spans="1:13" ht="14.25" customHeight="1">
      <c r="C71" s="356"/>
      <c r="D71" s="356"/>
      <c r="E71" s="356"/>
      <c r="F71" s="356"/>
      <c r="G71" s="356"/>
      <c r="H71" s="356"/>
      <c r="I71" s="356"/>
      <c r="J71" s="356"/>
      <c r="K71" s="356"/>
    </row>
    <row r="146" spans="3:11" ht="14.25" customHeight="1">
      <c r="C146" s="39"/>
      <c r="D146" s="39"/>
      <c r="E146" s="39"/>
      <c r="F146" s="39"/>
      <c r="G146" s="39"/>
      <c r="H146" s="39"/>
      <c r="I146" s="39"/>
      <c r="J146" s="39"/>
      <c r="K146" s="39"/>
    </row>
    <row r="147" spans="3:11" ht="14.25" customHeight="1">
      <c r="C147" s="39"/>
      <c r="D147" s="39"/>
      <c r="E147" s="39"/>
      <c r="F147" s="39"/>
      <c r="G147" s="39"/>
      <c r="H147" s="39"/>
      <c r="I147" s="39"/>
      <c r="J147" s="39"/>
      <c r="K147" s="39"/>
    </row>
  </sheetData>
  <mergeCells count="5">
    <mergeCell ref="A68:B68"/>
    <mergeCell ref="A3:K3"/>
    <mergeCell ref="A1:K1"/>
    <mergeCell ref="U4:AA4"/>
    <mergeCell ref="A2:K2"/>
  </mergeCells>
  <phoneticPr fontId="110" type="noConversion"/>
  <printOptions horizontalCentered="1" verticalCentered="1"/>
  <pageMargins left="0.25" right="0.25" top="0.75" bottom="0.75" header="0.3" footer="0.3"/>
  <pageSetup scale="74" fitToHeight="0" orientation="portrait" r:id="rId1"/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rgb="FF00B0F0"/>
    <pageSetUpPr fitToPage="1"/>
  </sheetPr>
  <dimension ref="A1:AD70"/>
  <sheetViews>
    <sheetView view="pageBreakPreview" zoomScaleNormal="85" zoomScaleSheetLayoutView="100" workbookViewId="0">
      <pane ySplit="4" topLeftCell="A5" activePane="bottomLeft" state="frozen"/>
      <selection activeCell="D31" sqref="D31"/>
      <selection pane="bottomLeft" activeCell="C12" sqref="C12"/>
    </sheetView>
  </sheetViews>
  <sheetFormatPr baseColWidth="10" defaultColWidth="11.42578125" defaultRowHeight="12.75"/>
  <cols>
    <col min="1" max="1" width="13.42578125" style="33" customWidth="1"/>
    <col min="2" max="2" width="32.42578125" style="32" customWidth="1"/>
    <col min="3" max="3" width="12.5703125" style="33" customWidth="1"/>
    <col min="4" max="10" width="10.140625" style="33" customWidth="1"/>
    <col min="11" max="11" width="10.7109375" style="33" customWidth="1"/>
    <col min="12" max="12" width="12.5703125" style="16" bestFit="1" customWidth="1"/>
    <col min="13" max="13" width="13.140625" style="16" bestFit="1" customWidth="1"/>
    <col min="14" max="14" width="12.5703125" style="16" bestFit="1" customWidth="1"/>
    <col min="15" max="17" width="13.5703125" style="16" bestFit="1" customWidth="1"/>
    <col min="18" max="18" width="12.5703125" style="16" bestFit="1" customWidth="1"/>
    <col min="19" max="20" width="13.5703125" style="16" bestFit="1" customWidth="1"/>
    <col min="21" max="30" width="11.42578125" style="16"/>
    <col min="31" max="16384" width="11.42578125" style="12"/>
  </cols>
  <sheetData>
    <row r="1" spans="1:25" s="43" customFormat="1" ht="12.75" customHeight="1">
      <c r="A1" s="901" t="s">
        <v>124</v>
      </c>
      <c r="B1" s="902"/>
      <c r="C1" s="902"/>
      <c r="D1" s="902"/>
      <c r="E1" s="902"/>
      <c r="F1" s="902"/>
      <c r="G1" s="902"/>
      <c r="H1" s="902"/>
      <c r="I1" s="902"/>
      <c r="J1" s="902"/>
      <c r="K1" s="903"/>
      <c r="L1" s="44"/>
      <c r="M1" s="44"/>
      <c r="N1" s="44"/>
      <c r="O1" s="44"/>
      <c r="P1" s="44"/>
      <c r="Q1" s="44"/>
      <c r="R1" s="44"/>
      <c r="S1" s="33"/>
      <c r="T1" s="35"/>
      <c r="U1" s="44"/>
      <c r="V1" s="44"/>
      <c r="W1" s="44"/>
      <c r="X1" s="44"/>
      <c r="Y1" s="44"/>
    </row>
    <row r="2" spans="1:25" s="43" customFormat="1" ht="12.75" customHeight="1">
      <c r="A2" s="907" t="s">
        <v>94</v>
      </c>
      <c r="B2" s="908"/>
      <c r="C2" s="908"/>
      <c r="D2" s="908"/>
      <c r="E2" s="908"/>
      <c r="F2" s="908"/>
      <c r="G2" s="908"/>
      <c r="H2" s="908"/>
      <c r="I2" s="908"/>
      <c r="J2" s="908"/>
      <c r="K2" s="909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2.75" customHeight="1" thickBot="1">
      <c r="A3" s="894" t="s">
        <v>125</v>
      </c>
      <c r="B3" s="895"/>
      <c r="C3" s="895"/>
      <c r="D3" s="895"/>
      <c r="E3" s="895"/>
      <c r="F3" s="895"/>
      <c r="G3" s="895"/>
      <c r="H3" s="895"/>
      <c r="I3" s="895"/>
      <c r="J3" s="895"/>
      <c r="K3" s="896"/>
      <c r="S3" s="904"/>
      <c r="T3" s="904"/>
      <c r="U3" s="904"/>
      <c r="V3" s="904"/>
      <c r="W3" s="904"/>
      <c r="X3" s="904"/>
      <c r="Y3" s="904"/>
    </row>
    <row r="4" spans="1:25" ht="42" customHeight="1" thickBot="1">
      <c r="A4" s="363" t="s">
        <v>96</v>
      </c>
      <c r="B4" s="364" t="s">
        <v>97</v>
      </c>
      <c r="C4" s="364" t="s">
        <v>98</v>
      </c>
      <c r="D4" s="364" t="s">
        <v>99</v>
      </c>
      <c r="E4" s="364" t="s">
        <v>100</v>
      </c>
      <c r="F4" s="364" t="s">
        <v>101</v>
      </c>
      <c r="G4" s="364" t="s">
        <v>102</v>
      </c>
      <c r="H4" s="364" t="s">
        <v>103</v>
      </c>
      <c r="I4" s="364" t="s">
        <v>104</v>
      </c>
      <c r="J4" s="364" t="s">
        <v>105</v>
      </c>
      <c r="K4" s="365" t="s">
        <v>106</v>
      </c>
    </row>
    <row r="5" spans="1:25" ht="12.75" customHeight="1">
      <c r="A5" s="519">
        <v>2020</v>
      </c>
      <c r="B5" s="35"/>
      <c r="C5" s="476">
        <v>223362.715</v>
      </c>
      <c r="D5" s="476">
        <v>115898.329</v>
      </c>
      <c r="E5" s="476">
        <v>50860.218000000001</v>
      </c>
      <c r="F5" s="476">
        <v>47583.256000000001</v>
      </c>
      <c r="G5" s="476">
        <v>3276.962</v>
      </c>
      <c r="H5" s="476">
        <v>4900.4089999999997</v>
      </c>
      <c r="I5" s="476">
        <v>8950.9709999999995</v>
      </c>
      <c r="J5" s="476">
        <v>41556.563000000002</v>
      </c>
      <c r="K5" s="326">
        <v>1196.2249999999999</v>
      </c>
      <c r="L5" s="41"/>
      <c r="M5" s="36"/>
    </row>
    <row r="6" spans="1:25" ht="12.75" customHeight="1">
      <c r="A6" s="519">
        <v>2021</v>
      </c>
      <c r="C6" s="476">
        <v>209971.59</v>
      </c>
      <c r="D6" s="476">
        <v>105974.681</v>
      </c>
      <c r="E6" s="476">
        <v>50531.184999999998</v>
      </c>
      <c r="F6" s="476">
        <v>47495.682000000001</v>
      </c>
      <c r="G6" s="476">
        <v>3035.5030000000002</v>
      </c>
      <c r="H6" s="476">
        <v>5202.1840000000002</v>
      </c>
      <c r="I6" s="476">
        <v>8261.7720000000008</v>
      </c>
      <c r="J6" s="476">
        <v>38687.978000000003</v>
      </c>
      <c r="K6" s="326">
        <v>1313.79</v>
      </c>
      <c r="L6" s="41"/>
      <c r="M6" s="36"/>
    </row>
    <row r="7" spans="1:25" ht="12.75" customHeight="1">
      <c r="A7" s="519">
        <v>2022</v>
      </c>
      <c r="C7" s="476">
        <v>190745.17</v>
      </c>
      <c r="D7" s="476">
        <v>97804.089000000007</v>
      </c>
      <c r="E7" s="476">
        <v>45606.62</v>
      </c>
      <c r="F7" s="476">
        <v>43024.120999999999</v>
      </c>
      <c r="G7" s="476">
        <v>2582.4989999999998</v>
      </c>
      <c r="H7" s="476">
        <v>3366.4789999999998</v>
      </c>
      <c r="I7" s="476">
        <v>7341.5</v>
      </c>
      <c r="J7" s="476">
        <v>35542.720999999998</v>
      </c>
      <c r="K7" s="326">
        <v>1083.761</v>
      </c>
      <c r="L7" s="41"/>
      <c r="M7" s="36"/>
    </row>
    <row r="8" spans="1:25" ht="12.75" customHeight="1">
      <c r="A8" s="519">
        <v>2023</v>
      </c>
      <c r="C8" s="476">
        <v>187564.114</v>
      </c>
      <c r="D8" s="476">
        <v>97797.22</v>
      </c>
      <c r="E8" s="476">
        <v>43754.425999999999</v>
      </c>
      <c r="F8" s="476">
        <v>41481.264000000003</v>
      </c>
      <c r="G8" s="476">
        <v>2273.1619999999998</v>
      </c>
      <c r="H8" s="476">
        <v>3012.0369999999998</v>
      </c>
      <c r="I8" s="476">
        <v>6787.3149999999996</v>
      </c>
      <c r="J8" s="476">
        <v>34947.946000000004</v>
      </c>
      <c r="K8" s="326">
        <v>1265.17</v>
      </c>
      <c r="L8" s="71"/>
      <c r="M8" s="36"/>
    </row>
    <row r="9" spans="1:25" ht="12.75" customHeight="1">
      <c r="A9" s="519" t="s">
        <v>107</v>
      </c>
      <c r="C9" s="476">
        <v>197958.29699999999</v>
      </c>
      <c r="D9" s="476">
        <v>101486.91</v>
      </c>
      <c r="E9" s="476">
        <v>46656.548999999999</v>
      </c>
      <c r="F9" s="476">
        <v>44303.392999999996</v>
      </c>
      <c r="G9" s="476">
        <v>2353.1559999999999</v>
      </c>
      <c r="H9" s="476">
        <v>3807.9180000000001</v>
      </c>
      <c r="I9" s="476">
        <v>7252.3519999999999</v>
      </c>
      <c r="J9" s="476">
        <v>37456.49</v>
      </c>
      <c r="K9" s="326">
        <v>1298.078</v>
      </c>
      <c r="L9" s="71"/>
      <c r="M9" s="36"/>
    </row>
    <row r="10" spans="1:25" ht="12.75" customHeight="1">
      <c r="A10" s="519"/>
      <c r="B10" s="477"/>
      <c r="C10" s="553"/>
      <c r="D10" s="554"/>
      <c r="G10" s="554"/>
      <c r="H10" s="554"/>
      <c r="I10" s="554"/>
      <c r="J10" s="554"/>
      <c r="K10" s="83"/>
      <c r="L10" s="41"/>
      <c r="M10" s="36"/>
    </row>
    <row r="11" spans="1:25" ht="12.75" customHeight="1">
      <c r="A11" s="328" t="s">
        <v>107</v>
      </c>
      <c r="B11" s="478" t="s">
        <v>501</v>
      </c>
      <c r="C11" s="34">
        <f>SUM(C41:C52)</f>
        <v>197958.29699999999</v>
      </c>
      <c r="D11" s="34">
        <f>SUM(D41:D52)</f>
        <v>101486.90999999999</v>
      </c>
      <c r="E11" s="34">
        <f t="shared" ref="E11:K11" si="0">SUM(E41:E52)</f>
        <v>46656.548999999999</v>
      </c>
      <c r="F11" s="34">
        <f t="shared" si="0"/>
        <v>44303.392999999996</v>
      </c>
      <c r="G11" s="34">
        <f t="shared" si="0"/>
        <v>2353.1559999999999</v>
      </c>
      <c r="H11" s="34">
        <f t="shared" si="0"/>
        <v>3807.9180000000001</v>
      </c>
      <c r="I11" s="34">
        <f t="shared" si="0"/>
        <v>7252.3520000000008</v>
      </c>
      <c r="J11" s="34">
        <f t="shared" si="0"/>
        <v>37456.490000000005</v>
      </c>
      <c r="K11" s="34">
        <f t="shared" si="0"/>
        <v>1298.0780000000002</v>
      </c>
      <c r="L11" s="91"/>
      <c r="M11" s="91"/>
      <c r="N11" s="91"/>
      <c r="O11" s="91"/>
      <c r="P11" s="91"/>
      <c r="Q11" s="91"/>
    </row>
    <row r="12" spans="1:25" ht="12.75" customHeight="1">
      <c r="A12" s="328" t="s">
        <v>108</v>
      </c>
      <c r="B12" s="35" t="str">
        <f>B11</f>
        <v>Ene - dic</v>
      </c>
      <c r="C12" s="34">
        <f>SUM(C54:C65)</f>
        <v>196785.70200000005</v>
      </c>
      <c r="D12" s="34">
        <f>SUM(D54:D65)</f>
        <v>96862.521999999997</v>
      </c>
      <c r="E12" s="34">
        <f t="shared" ref="E12:K12" si="1">SUM(E54:E65)</f>
        <v>46907.211000000003</v>
      </c>
      <c r="F12" s="34">
        <f t="shared" si="1"/>
        <v>43499.377</v>
      </c>
      <c r="G12" s="34">
        <f t="shared" si="1"/>
        <v>3407.8339999999994</v>
      </c>
      <c r="H12" s="34">
        <f t="shared" si="1"/>
        <v>5331.9869999999992</v>
      </c>
      <c r="I12" s="34">
        <f t="shared" si="1"/>
        <v>7518.5030000000015</v>
      </c>
      <c r="J12" s="34">
        <f t="shared" si="1"/>
        <v>38843.83</v>
      </c>
      <c r="K12" s="34">
        <f t="shared" si="1"/>
        <v>1321.6489999999999</v>
      </c>
      <c r="L12" s="92"/>
      <c r="M12" s="92"/>
      <c r="N12" s="92"/>
      <c r="O12" s="92"/>
      <c r="P12" s="92"/>
      <c r="Q12" s="92"/>
      <c r="R12" s="71"/>
      <c r="S12" s="71"/>
      <c r="T12" s="71"/>
    </row>
    <row r="13" spans="1:25" ht="12.75" customHeight="1">
      <c r="A13" s="107"/>
      <c r="B13" s="35"/>
      <c r="C13" s="553"/>
      <c r="D13" s="555"/>
      <c r="E13" s="553"/>
      <c r="F13" s="553"/>
      <c r="G13" s="553"/>
      <c r="H13" s="553"/>
      <c r="I13" s="553"/>
      <c r="J13" s="553"/>
      <c r="K13" s="330"/>
      <c r="L13" s="58"/>
      <c r="M13" s="58"/>
      <c r="N13" s="58"/>
      <c r="O13" s="58"/>
      <c r="P13" s="58"/>
      <c r="Q13" s="58"/>
      <c r="R13" s="71"/>
      <c r="S13" s="71"/>
      <c r="T13" s="71"/>
    </row>
    <row r="14" spans="1:25" ht="12.75" customHeight="1">
      <c r="A14" s="328"/>
      <c r="B14" s="35"/>
      <c r="C14" s="34"/>
      <c r="D14" s="34"/>
      <c r="E14" s="34"/>
      <c r="F14" s="34"/>
      <c r="G14" s="34"/>
      <c r="H14" s="34"/>
      <c r="I14" s="34"/>
      <c r="J14" s="34"/>
      <c r="K14" s="330"/>
      <c r="L14" s="41"/>
      <c r="M14" s="41"/>
      <c r="O14" s="34"/>
      <c r="P14" s="34"/>
    </row>
    <row r="15" spans="1:25" ht="12.75" customHeight="1">
      <c r="A15" s="336">
        <v>2022</v>
      </c>
      <c r="B15" s="478" t="s">
        <v>109</v>
      </c>
      <c r="C15" s="34">
        <v>14288.906999999999</v>
      </c>
      <c r="D15" s="34">
        <v>7622.8580000000002</v>
      </c>
      <c r="E15" s="34">
        <v>3076.8980000000001</v>
      </c>
      <c r="F15" s="34">
        <v>2863.81</v>
      </c>
      <c r="G15" s="34">
        <v>213.08799999999999</v>
      </c>
      <c r="H15" s="34">
        <v>223.88900000000001</v>
      </c>
      <c r="I15" s="34">
        <v>630.34100000000001</v>
      </c>
      <c r="J15" s="34">
        <v>2667.3919999999998</v>
      </c>
      <c r="K15" s="330">
        <v>67.528999999999996</v>
      </c>
      <c r="M15" s="41"/>
    </row>
    <row r="16" spans="1:25" ht="12.75" customHeight="1">
      <c r="A16" s="336"/>
      <c r="B16" s="478" t="s">
        <v>110</v>
      </c>
      <c r="C16" s="34">
        <v>15218.842000000001</v>
      </c>
      <c r="D16" s="34">
        <v>7926.9620000000004</v>
      </c>
      <c r="E16" s="34">
        <v>3550.8090000000002</v>
      </c>
      <c r="F16" s="34">
        <v>3384.2370000000001</v>
      </c>
      <c r="G16" s="34">
        <v>166.572</v>
      </c>
      <c r="H16" s="34">
        <v>215.16200000000001</v>
      </c>
      <c r="I16" s="34">
        <v>694.64</v>
      </c>
      <c r="J16" s="34">
        <v>2739.3119999999999</v>
      </c>
      <c r="K16" s="330">
        <v>91.956999999999994</v>
      </c>
    </row>
    <row r="17" spans="1:13" ht="12.75" customHeight="1">
      <c r="A17" s="336"/>
      <c r="B17" s="478" t="s">
        <v>111</v>
      </c>
      <c r="C17" s="34">
        <v>18706.258000000002</v>
      </c>
      <c r="D17" s="34">
        <v>9003.7440000000006</v>
      </c>
      <c r="E17" s="34">
        <v>4956.4120000000003</v>
      </c>
      <c r="F17" s="34">
        <v>4679.0889999999999</v>
      </c>
      <c r="G17" s="34">
        <v>277.32299999999998</v>
      </c>
      <c r="H17" s="34">
        <v>293.21199999999999</v>
      </c>
      <c r="I17" s="34">
        <v>847.07</v>
      </c>
      <c r="J17" s="34">
        <v>3481.732</v>
      </c>
      <c r="K17" s="330">
        <v>124.08799999999999</v>
      </c>
    </row>
    <row r="18" spans="1:13" ht="12.75" customHeight="1">
      <c r="A18" s="336"/>
      <c r="B18" s="478" t="s">
        <v>112</v>
      </c>
      <c r="C18" s="34">
        <v>14478.528</v>
      </c>
      <c r="D18" s="34">
        <v>6991.6710000000003</v>
      </c>
      <c r="E18" s="34">
        <v>3878.0630000000001</v>
      </c>
      <c r="F18" s="34">
        <v>3661.567</v>
      </c>
      <c r="G18" s="34">
        <v>216.49600000000001</v>
      </c>
      <c r="H18" s="34">
        <v>243.56399999999999</v>
      </c>
      <c r="I18" s="34">
        <v>562.74900000000002</v>
      </c>
      <c r="J18" s="34">
        <v>2698.4850000000001</v>
      </c>
      <c r="K18" s="330">
        <v>103.996</v>
      </c>
    </row>
    <row r="19" spans="1:13" ht="12.75" customHeight="1">
      <c r="A19" s="336"/>
      <c r="B19" s="478" t="s">
        <v>113</v>
      </c>
      <c r="C19" s="34">
        <v>17070.228999999999</v>
      </c>
      <c r="D19" s="34">
        <v>7820.067</v>
      </c>
      <c r="E19" s="34">
        <v>4970.6220000000003</v>
      </c>
      <c r="F19" s="34">
        <v>4695.348</v>
      </c>
      <c r="G19" s="34">
        <v>275.274</v>
      </c>
      <c r="H19" s="34">
        <v>259.17700000000002</v>
      </c>
      <c r="I19" s="34">
        <v>633.077</v>
      </c>
      <c r="J19" s="34">
        <v>3236.89</v>
      </c>
      <c r="K19" s="330">
        <v>150.39599999999999</v>
      </c>
    </row>
    <row r="20" spans="1:13" ht="12.75" customHeight="1">
      <c r="A20" s="336"/>
      <c r="B20" s="478" t="s">
        <v>114</v>
      </c>
      <c r="C20" s="34">
        <v>16412.32</v>
      </c>
      <c r="D20" s="34">
        <v>7922.9219999999996</v>
      </c>
      <c r="E20" s="34">
        <v>4555.643</v>
      </c>
      <c r="F20" s="34">
        <v>4290.0140000000001</v>
      </c>
      <c r="G20" s="34">
        <v>265.62900000000002</v>
      </c>
      <c r="H20" s="34">
        <v>300.03199999999998</v>
      </c>
      <c r="I20" s="34">
        <v>510.30500000000001</v>
      </c>
      <c r="J20" s="34">
        <v>2995.0729999999999</v>
      </c>
      <c r="K20" s="330">
        <v>128.345</v>
      </c>
    </row>
    <row r="21" spans="1:13" ht="12.75" customHeight="1">
      <c r="A21" s="336"/>
      <c r="B21" s="478" t="s">
        <v>115</v>
      </c>
      <c r="C21" s="34">
        <v>16056.905000000001</v>
      </c>
      <c r="D21" s="34">
        <v>8359.6970000000001</v>
      </c>
      <c r="E21" s="34">
        <v>3933.0520000000001</v>
      </c>
      <c r="F21" s="34">
        <v>3748.2910000000002</v>
      </c>
      <c r="G21" s="34">
        <v>184.761</v>
      </c>
      <c r="H21" s="34">
        <v>353.88400000000001</v>
      </c>
      <c r="I21" s="34">
        <v>489.27600000000001</v>
      </c>
      <c r="J21" s="34">
        <v>2824.53</v>
      </c>
      <c r="K21" s="330">
        <v>96.465999999999994</v>
      </c>
    </row>
    <row r="22" spans="1:13" ht="12.75" customHeight="1">
      <c r="A22" s="336"/>
      <c r="B22" s="478" t="s">
        <v>116</v>
      </c>
      <c r="C22" s="34">
        <v>18621.792000000001</v>
      </c>
      <c r="D22" s="34">
        <v>9804.76</v>
      </c>
      <c r="E22" s="34">
        <v>4081.402</v>
      </c>
      <c r="F22" s="34">
        <v>3840.56</v>
      </c>
      <c r="G22" s="34">
        <v>240.84200000000001</v>
      </c>
      <c r="H22" s="34">
        <v>455.77499999999998</v>
      </c>
      <c r="I22" s="34">
        <v>594.00199999999995</v>
      </c>
      <c r="J22" s="34">
        <v>3615.7179999999998</v>
      </c>
      <c r="K22" s="330">
        <v>70.135000000000005</v>
      </c>
    </row>
    <row r="23" spans="1:13" ht="12.75" customHeight="1">
      <c r="A23" s="336"/>
      <c r="B23" s="478" t="s">
        <v>117</v>
      </c>
      <c r="C23" s="34">
        <v>14792.705</v>
      </c>
      <c r="D23" s="34">
        <v>8101.3829999999998</v>
      </c>
      <c r="E23" s="34">
        <v>3208.2730000000001</v>
      </c>
      <c r="F23" s="34">
        <v>3031.623</v>
      </c>
      <c r="G23" s="34">
        <v>176.65</v>
      </c>
      <c r="H23" s="34">
        <v>323.35899999999998</v>
      </c>
      <c r="I23" s="34">
        <v>513.66200000000003</v>
      </c>
      <c r="J23" s="34">
        <v>2580.1289999999999</v>
      </c>
      <c r="K23" s="330">
        <v>65.899000000000001</v>
      </c>
    </row>
    <row r="24" spans="1:13" ht="12.75" customHeight="1">
      <c r="A24" s="336"/>
      <c r="B24" s="478" t="s">
        <v>118</v>
      </c>
      <c r="C24" s="34">
        <v>13421.194</v>
      </c>
      <c r="D24" s="34">
        <v>7345.2950000000001</v>
      </c>
      <c r="E24" s="34">
        <v>2810.9409999999998</v>
      </c>
      <c r="F24" s="34">
        <v>2614.252</v>
      </c>
      <c r="G24" s="34">
        <v>196.68899999999999</v>
      </c>
      <c r="H24" s="34">
        <v>254.625</v>
      </c>
      <c r="I24" s="34">
        <v>557.41800000000001</v>
      </c>
      <c r="J24" s="34">
        <v>2406.018</v>
      </c>
      <c r="K24" s="330">
        <v>46.896999999999998</v>
      </c>
    </row>
    <row r="25" spans="1:13" ht="12.75" customHeight="1">
      <c r="A25" s="336"/>
      <c r="B25" s="478" t="s">
        <v>119</v>
      </c>
      <c r="C25" s="34">
        <v>15365.455</v>
      </c>
      <c r="D25" s="34">
        <v>8133.268</v>
      </c>
      <c r="E25" s="34">
        <v>3310.34</v>
      </c>
      <c r="F25" s="34">
        <v>3135.76</v>
      </c>
      <c r="G25" s="34">
        <v>174.58</v>
      </c>
      <c r="H25" s="34">
        <v>209.89500000000001</v>
      </c>
      <c r="I25" s="34">
        <v>670.85299999999995</v>
      </c>
      <c r="J25" s="34">
        <v>2977.047</v>
      </c>
      <c r="K25" s="330">
        <v>64.052000000000007</v>
      </c>
    </row>
    <row r="26" spans="1:13" ht="12.75" customHeight="1">
      <c r="A26" s="336"/>
      <c r="B26" s="478" t="s">
        <v>120</v>
      </c>
      <c r="C26" s="34">
        <v>16312.035</v>
      </c>
      <c r="D26" s="34">
        <v>8771.4619999999995</v>
      </c>
      <c r="E26" s="34">
        <v>3274.165</v>
      </c>
      <c r="F26" s="34">
        <v>3079.57</v>
      </c>
      <c r="G26" s="34">
        <v>194.595</v>
      </c>
      <c r="H26" s="34">
        <v>233.905</v>
      </c>
      <c r="I26" s="34">
        <v>638.10699999999997</v>
      </c>
      <c r="J26" s="34">
        <v>3320.395</v>
      </c>
      <c r="K26" s="330">
        <v>74.001000000000005</v>
      </c>
    </row>
    <row r="27" spans="1:13" ht="12.75" customHeight="1">
      <c r="A27" s="336"/>
      <c r="B27" s="478"/>
      <c r="C27" s="34"/>
      <c r="D27" s="34"/>
      <c r="E27" s="34"/>
      <c r="F27" s="34"/>
      <c r="G27" s="34"/>
      <c r="H27" s="34"/>
      <c r="I27" s="34"/>
      <c r="J27" s="34"/>
      <c r="K27" s="330"/>
    </row>
    <row r="28" spans="1:13" ht="12.75" customHeight="1">
      <c r="A28" s="336">
        <v>2023</v>
      </c>
      <c r="B28" s="478" t="s">
        <v>109</v>
      </c>
      <c r="C28" s="34">
        <v>15309.502</v>
      </c>
      <c r="D28" s="34">
        <v>8226.9220000000005</v>
      </c>
      <c r="E28" s="34">
        <v>3163.1570000000002</v>
      </c>
      <c r="F28" s="34">
        <v>3085.1990000000001</v>
      </c>
      <c r="G28" s="34">
        <v>77.957999999999998</v>
      </c>
      <c r="H28" s="34">
        <v>188.86500000000001</v>
      </c>
      <c r="I28" s="34">
        <v>730.93100000000004</v>
      </c>
      <c r="J28" s="34">
        <v>2899.3980000000001</v>
      </c>
      <c r="K28" s="330">
        <v>100.229</v>
      </c>
      <c r="M28" s="41"/>
    </row>
    <row r="29" spans="1:13" ht="12.75" customHeight="1">
      <c r="A29" s="336"/>
      <c r="B29" s="478" t="s">
        <v>110</v>
      </c>
      <c r="C29" s="34">
        <v>14520.703</v>
      </c>
      <c r="D29" s="34">
        <v>7938.0150000000003</v>
      </c>
      <c r="E29" s="34">
        <v>3015.7750000000001</v>
      </c>
      <c r="F29" s="34">
        <v>2894.1089999999999</v>
      </c>
      <c r="G29" s="34">
        <v>121.666</v>
      </c>
      <c r="H29" s="34">
        <v>157.22399999999999</v>
      </c>
      <c r="I29" s="34">
        <v>470.96699999999998</v>
      </c>
      <c r="J29" s="34">
        <v>2845.4850000000001</v>
      </c>
      <c r="K29" s="330">
        <v>93.236999999999995</v>
      </c>
    </row>
    <row r="30" spans="1:13" ht="12.75" customHeight="1">
      <c r="A30" s="336"/>
      <c r="B30" s="478" t="s">
        <v>111</v>
      </c>
      <c r="C30" s="34">
        <v>17161.435000000001</v>
      </c>
      <c r="D30" s="34">
        <v>8787.7109999999993</v>
      </c>
      <c r="E30" s="34">
        <v>4257.665</v>
      </c>
      <c r="F30" s="34">
        <v>4126.232</v>
      </c>
      <c r="G30" s="34">
        <v>131.43299999999999</v>
      </c>
      <c r="H30" s="34">
        <v>222.125</v>
      </c>
      <c r="I30" s="34">
        <v>633.73199999999997</v>
      </c>
      <c r="J30" s="34">
        <v>3127.0810000000001</v>
      </c>
      <c r="K30" s="330">
        <v>133.12100000000001</v>
      </c>
    </row>
    <row r="31" spans="1:13" ht="12.75" customHeight="1">
      <c r="A31" s="336"/>
      <c r="B31" s="478" t="s">
        <v>112</v>
      </c>
      <c r="C31" s="34">
        <v>14725.884</v>
      </c>
      <c r="D31" s="34">
        <v>6936.8249999999998</v>
      </c>
      <c r="E31" s="34">
        <v>3871.556</v>
      </c>
      <c r="F31" s="34">
        <v>3665.4630000000002</v>
      </c>
      <c r="G31" s="34">
        <v>206.09299999999999</v>
      </c>
      <c r="H31" s="34">
        <v>188.386</v>
      </c>
      <c r="I31" s="34">
        <v>597.20899999999995</v>
      </c>
      <c r="J31" s="34">
        <v>2977.5790000000002</v>
      </c>
      <c r="K31" s="330">
        <v>154.32900000000001</v>
      </c>
    </row>
    <row r="32" spans="1:13" ht="12.75" customHeight="1">
      <c r="A32" s="336"/>
      <c r="B32" s="478" t="s">
        <v>113</v>
      </c>
      <c r="C32" s="34">
        <v>17096.873</v>
      </c>
      <c r="D32" s="34">
        <v>8180.1229999999996</v>
      </c>
      <c r="E32" s="34">
        <v>4757.1750000000002</v>
      </c>
      <c r="F32" s="34">
        <v>4538.5410000000002</v>
      </c>
      <c r="G32" s="34">
        <v>218.63399999999999</v>
      </c>
      <c r="H32" s="34">
        <v>239.52</v>
      </c>
      <c r="I32" s="34">
        <v>577.46400000000006</v>
      </c>
      <c r="J32" s="34">
        <v>3152.223</v>
      </c>
      <c r="K32" s="330">
        <v>190.36799999999999</v>
      </c>
    </row>
    <row r="33" spans="1:30" ht="12.75" customHeight="1">
      <c r="A33" s="336"/>
      <c r="B33" s="478" t="s">
        <v>114</v>
      </c>
      <c r="C33" s="34">
        <v>14991.739</v>
      </c>
      <c r="D33" s="34">
        <v>7614.0450000000001</v>
      </c>
      <c r="E33" s="34">
        <v>3734.5709999999999</v>
      </c>
      <c r="F33" s="34">
        <v>3508.145</v>
      </c>
      <c r="G33" s="34">
        <v>226.42599999999999</v>
      </c>
      <c r="H33" s="34">
        <v>239.48599999999999</v>
      </c>
      <c r="I33" s="34">
        <v>548.99900000000002</v>
      </c>
      <c r="J33" s="34">
        <v>2715.8229999999999</v>
      </c>
      <c r="K33" s="330">
        <v>138.815</v>
      </c>
    </row>
    <row r="34" spans="1:30" ht="12.75" customHeight="1">
      <c r="A34" s="336"/>
      <c r="B34" s="478" t="s">
        <v>115</v>
      </c>
      <c r="C34" s="34">
        <v>15176.419</v>
      </c>
      <c r="D34" s="34">
        <v>8207.3220000000001</v>
      </c>
      <c r="E34" s="34">
        <v>3676.7689999999998</v>
      </c>
      <c r="F34" s="34">
        <v>3452.1840000000002</v>
      </c>
      <c r="G34" s="34">
        <v>224.58500000000001</v>
      </c>
      <c r="H34" s="34">
        <v>256.16300000000001</v>
      </c>
      <c r="I34" s="34">
        <v>430.74799999999999</v>
      </c>
      <c r="J34" s="34">
        <v>2502.3850000000002</v>
      </c>
      <c r="K34" s="330">
        <v>103.032</v>
      </c>
    </row>
    <row r="35" spans="1:30" ht="12.75" customHeight="1">
      <c r="A35" s="336"/>
      <c r="B35" s="478" t="s">
        <v>116</v>
      </c>
      <c r="C35" s="34">
        <v>17356.196</v>
      </c>
      <c r="D35" s="34">
        <v>9484.6039999999994</v>
      </c>
      <c r="E35" s="34">
        <v>3789.8879999999999</v>
      </c>
      <c r="F35" s="34">
        <v>3500.8629999999998</v>
      </c>
      <c r="G35" s="34">
        <v>289.02499999999998</v>
      </c>
      <c r="H35" s="34">
        <v>369.83699999999999</v>
      </c>
      <c r="I35" s="34">
        <v>548.51099999999997</v>
      </c>
      <c r="J35" s="34">
        <v>3097.1170000000002</v>
      </c>
      <c r="K35" s="330">
        <v>66.239000000000004</v>
      </c>
    </row>
    <row r="36" spans="1:30" ht="12.75" customHeight="1">
      <c r="A36" s="336"/>
      <c r="B36" s="478" t="s">
        <v>117</v>
      </c>
      <c r="C36" s="34">
        <v>14075.169</v>
      </c>
      <c r="D36" s="34">
        <v>7703.7790000000005</v>
      </c>
      <c r="E36" s="34">
        <v>2889.57</v>
      </c>
      <c r="F36" s="34">
        <v>2668.8130000000001</v>
      </c>
      <c r="G36" s="34">
        <v>220.75700000000001</v>
      </c>
      <c r="H36" s="34">
        <v>352.709</v>
      </c>
      <c r="I36" s="34">
        <v>502.62299999999999</v>
      </c>
      <c r="J36" s="34">
        <v>2559.9720000000002</v>
      </c>
      <c r="K36" s="330">
        <v>66.516000000000005</v>
      </c>
    </row>
    <row r="37" spans="1:30" ht="12.75" customHeight="1">
      <c r="A37" s="336"/>
      <c r="B37" s="478" t="s">
        <v>118</v>
      </c>
      <c r="C37" s="34">
        <v>15112.28</v>
      </c>
      <c r="D37" s="34">
        <v>7951.8819999999996</v>
      </c>
      <c r="E37" s="34">
        <v>3440.654</v>
      </c>
      <c r="F37" s="34">
        <v>3280.096</v>
      </c>
      <c r="G37" s="34">
        <v>160.55799999999999</v>
      </c>
      <c r="H37" s="34">
        <v>280.19600000000003</v>
      </c>
      <c r="I37" s="34">
        <v>577.93399999999997</v>
      </c>
      <c r="J37" s="34">
        <v>2787.3510000000001</v>
      </c>
      <c r="K37" s="330">
        <v>74.263000000000005</v>
      </c>
    </row>
    <row r="38" spans="1:30" ht="12.75" customHeight="1">
      <c r="A38" s="336"/>
      <c r="B38" s="478" t="s">
        <v>119</v>
      </c>
      <c r="C38" s="34">
        <v>16166.871999999999</v>
      </c>
      <c r="D38" s="671">
        <v>8389.6810000000005</v>
      </c>
      <c r="E38" s="34">
        <v>3782.857</v>
      </c>
      <c r="F38" s="34">
        <v>3603.0949999999998</v>
      </c>
      <c r="G38" s="34">
        <v>179.762</v>
      </c>
      <c r="H38" s="34">
        <v>281.524</v>
      </c>
      <c r="I38" s="34">
        <v>623.19299999999998</v>
      </c>
      <c r="J38" s="34">
        <v>3028.7730000000001</v>
      </c>
      <c r="K38" s="330">
        <v>60.844000000000001</v>
      </c>
    </row>
    <row r="39" spans="1:30" ht="12.75" customHeight="1">
      <c r="A39" s="336"/>
      <c r="B39" s="478" t="s">
        <v>120</v>
      </c>
      <c r="C39" s="34">
        <v>15871.041999999999</v>
      </c>
      <c r="D39" s="34">
        <v>8376.3109999999997</v>
      </c>
      <c r="E39" s="34">
        <v>3374.7890000000002</v>
      </c>
      <c r="F39" s="34">
        <v>3158.5239999999999</v>
      </c>
      <c r="G39" s="34">
        <v>216.26499999999999</v>
      </c>
      <c r="H39" s="34">
        <v>236.00200000000001</v>
      </c>
      <c r="I39" s="34">
        <v>545.00400000000002</v>
      </c>
      <c r="J39" s="34">
        <v>3254.759</v>
      </c>
      <c r="K39" s="330">
        <v>84.177000000000007</v>
      </c>
    </row>
    <row r="40" spans="1:30" ht="12.75" customHeight="1">
      <c r="A40" s="336"/>
      <c r="B40" s="478"/>
      <c r="C40" s="34"/>
      <c r="D40" s="34"/>
      <c r="E40" s="34"/>
      <c r="F40" s="34"/>
      <c r="G40" s="34"/>
      <c r="H40" s="34"/>
      <c r="I40" s="34"/>
      <c r="J40" s="34"/>
      <c r="K40" s="330"/>
    </row>
    <row r="41" spans="1:30" ht="12.75" customHeight="1">
      <c r="A41" s="335" t="s">
        <v>107</v>
      </c>
      <c r="B41" s="478" t="s">
        <v>109</v>
      </c>
      <c r="C41" s="480">
        <v>16780.255000000001</v>
      </c>
      <c r="D41" s="480">
        <v>8704.4930000000004</v>
      </c>
      <c r="E41" s="480">
        <v>3706.8539999999998</v>
      </c>
      <c r="F41" s="480">
        <v>3512.1979999999999</v>
      </c>
      <c r="G41" s="480">
        <v>194.65600000000001</v>
      </c>
      <c r="H41" s="480">
        <v>236.227</v>
      </c>
      <c r="I41" s="480">
        <v>672.54899999999998</v>
      </c>
      <c r="J41" s="480">
        <v>3377.623</v>
      </c>
      <c r="K41" s="337">
        <v>82.509</v>
      </c>
      <c r="M41" s="41"/>
    </row>
    <row r="42" spans="1:30" ht="12.75" customHeight="1">
      <c r="A42" s="336"/>
      <c r="B42" s="478" t="s">
        <v>110</v>
      </c>
      <c r="C42" s="480">
        <v>16260.308999999999</v>
      </c>
      <c r="D42" s="480">
        <v>8478.4380000000001</v>
      </c>
      <c r="E42" s="480">
        <v>3628.5050000000001</v>
      </c>
      <c r="F42" s="480">
        <v>3431.8130000000001</v>
      </c>
      <c r="G42" s="480">
        <v>196.69200000000001</v>
      </c>
      <c r="H42" s="480">
        <v>237.89099999999999</v>
      </c>
      <c r="I42" s="480">
        <v>673.42399999999998</v>
      </c>
      <c r="J42" s="480">
        <v>3134.3090000000002</v>
      </c>
      <c r="K42" s="337">
        <v>107.742</v>
      </c>
    </row>
    <row r="43" spans="1:30" ht="12.75" customHeight="1">
      <c r="A43" s="336"/>
      <c r="B43" s="478" t="s">
        <v>111</v>
      </c>
      <c r="C43" s="480">
        <v>15696.754999999999</v>
      </c>
      <c r="D43" s="480">
        <v>7727.5020000000004</v>
      </c>
      <c r="E43" s="480">
        <v>4010.5219999999999</v>
      </c>
      <c r="F43" s="480">
        <v>3837.5970000000002</v>
      </c>
      <c r="G43" s="480">
        <v>172.92500000000001</v>
      </c>
      <c r="H43" s="480">
        <v>188.315</v>
      </c>
      <c r="I43" s="480">
        <v>605.01599999999996</v>
      </c>
      <c r="J43" s="480">
        <v>3051.8629999999998</v>
      </c>
      <c r="K43" s="337">
        <v>113.53700000000001</v>
      </c>
    </row>
    <row r="44" spans="1:30" s="271" customFormat="1" ht="12.75" customHeight="1">
      <c r="A44" s="335"/>
      <c r="B44" s="288" t="s">
        <v>112</v>
      </c>
      <c r="C44" s="480">
        <v>18219.285</v>
      </c>
      <c r="D44" s="480">
        <v>8975.8850000000002</v>
      </c>
      <c r="E44" s="480">
        <v>4790.92</v>
      </c>
      <c r="F44" s="480">
        <v>4575.47</v>
      </c>
      <c r="G44" s="480">
        <v>215.45</v>
      </c>
      <c r="H44" s="480">
        <v>262.46800000000002</v>
      </c>
      <c r="I44" s="480">
        <v>658.80200000000002</v>
      </c>
      <c r="J44" s="480">
        <v>3388.875</v>
      </c>
      <c r="K44" s="337">
        <v>142.33500000000001</v>
      </c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</row>
    <row r="45" spans="1:30" s="271" customFormat="1" ht="12.75" customHeight="1">
      <c r="A45" s="335"/>
      <c r="B45" s="288" t="s">
        <v>113</v>
      </c>
      <c r="C45" s="480">
        <v>17699.213</v>
      </c>
      <c r="D45" s="480">
        <v>8903.6759999999995</v>
      </c>
      <c r="E45" s="480">
        <v>4790.3280000000004</v>
      </c>
      <c r="F45" s="480">
        <v>4654.6390000000001</v>
      </c>
      <c r="G45" s="480">
        <v>135.68899999999999</v>
      </c>
      <c r="H45" s="480">
        <v>257.01400000000001</v>
      </c>
      <c r="I45" s="480">
        <v>585.25800000000004</v>
      </c>
      <c r="J45" s="480">
        <v>2981.6379999999999</v>
      </c>
      <c r="K45" s="337">
        <v>181.29900000000001</v>
      </c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</row>
    <row r="46" spans="1:30" s="271" customFormat="1" ht="12.75" customHeight="1">
      <c r="A46" s="335"/>
      <c r="B46" s="288" t="s">
        <v>114</v>
      </c>
      <c r="C46" s="480">
        <v>15373.548000000001</v>
      </c>
      <c r="D46" s="480">
        <v>7404.692</v>
      </c>
      <c r="E46" s="480">
        <v>4254.8450000000003</v>
      </c>
      <c r="F46" s="480">
        <v>4127.518</v>
      </c>
      <c r="G46" s="480">
        <v>127.327</v>
      </c>
      <c r="H46" s="480">
        <v>260.88499999999999</v>
      </c>
      <c r="I46" s="480">
        <v>490.33699999999999</v>
      </c>
      <c r="J46" s="480">
        <v>2838.4340000000002</v>
      </c>
      <c r="K46" s="337">
        <v>124.355</v>
      </c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</row>
    <row r="47" spans="1:30" s="271" customFormat="1" ht="12.75" customHeight="1">
      <c r="A47" s="335"/>
      <c r="B47" s="288" t="s">
        <v>115</v>
      </c>
      <c r="C47" s="480">
        <v>17281.557000000001</v>
      </c>
      <c r="D47" s="480">
        <v>8995.7209999999995</v>
      </c>
      <c r="E47" s="480">
        <v>4055.27</v>
      </c>
      <c r="F47" s="480">
        <v>3883.8820000000001</v>
      </c>
      <c r="G47" s="480">
        <v>171.38800000000001</v>
      </c>
      <c r="H47" s="480">
        <v>427.20499999999998</v>
      </c>
      <c r="I47" s="480">
        <v>548.27200000000005</v>
      </c>
      <c r="J47" s="480">
        <v>3156.3690000000001</v>
      </c>
      <c r="K47" s="337">
        <v>98.72</v>
      </c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</row>
    <row r="48" spans="1:30" ht="12.75" customHeight="1">
      <c r="A48" s="335"/>
      <c r="B48" s="288" t="s">
        <v>116</v>
      </c>
      <c r="C48" s="480">
        <v>16818.292000000001</v>
      </c>
      <c r="D48" s="480">
        <v>8973.027</v>
      </c>
      <c r="E48" s="480">
        <v>3521.3020000000001</v>
      </c>
      <c r="F48" s="480">
        <v>3284.652</v>
      </c>
      <c r="G48" s="480">
        <v>236.65</v>
      </c>
      <c r="H48" s="480">
        <v>514.44200000000001</v>
      </c>
      <c r="I48" s="480">
        <v>535.149</v>
      </c>
      <c r="J48" s="480">
        <v>3176.14</v>
      </c>
      <c r="K48" s="337">
        <v>98.231999999999999</v>
      </c>
    </row>
    <row r="49" spans="1:13" ht="12.75" customHeight="1">
      <c r="A49" s="335"/>
      <c r="B49" s="288" t="s">
        <v>117</v>
      </c>
      <c r="C49" s="480">
        <v>13930.772000000001</v>
      </c>
      <c r="D49" s="480">
        <v>7723.2610000000004</v>
      </c>
      <c r="E49" s="480">
        <v>2577.29</v>
      </c>
      <c r="F49" s="480">
        <v>2405.0790000000002</v>
      </c>
      <c r="G49" s="480">
        <v>172.21100000000001</v>
      </c>
      <c r="H49" s="480">
        <v>402.685</v>
      </c>
      <c r="I49" s="480">
        <v>516.42899999999997</v>
      </c>
      <c r="J49" s="480">
        <v>2627.404</v>
      </c>
      <c r="K49" s="337">
        <v>83.703000000000003</v>
      </c>
    </row>
    <row r="50" spans="1:13" ht="12.75" customHeight="1">
      <c r="A50" s="336"/>
      <c r="B50" s="288" t="s">
        <v>118</v>
      </c>
      <c r="C50" s="480">
        <v>16384.003000000001</v>
      </c>
      <c r="D50" s="480">
        <v>8434.06</v>
      </c>
      <c r="E50" s="480">
        <v>3873.9589999999998</v>
      </c>
      <c r="F50" s="480">
        <v>3596.5259999999998</v>
      </c>
      <c r="G50" s="480">
        <v>277.43299999999999</v>
      </c>
      <c r="H50" s="480">
        <v>397.66699999999997</v>
      </c>
      <c r="I50" s="480">
        <v>630.68600000000004</v>
      </c>
      <c r="J50" s="480">
        <v>2958.357</v>
      </c>
      <c r="K50" s="337">
        <v>89.274000000000001</v>
      </c>
    </row>
    <row r="51" spans="1:13" ht="12.75" customHeight="1">
      <c r="A51" s="336"/>
      <c r="B51" s="478" t="s">
        <v>119</v>
      </c>
      <c r="C51" s="480">
        <v>15914.45</v>
      </c>
      <c r="D51" s="480">
        <v>8209.5869999999995</v>
      </c>
      <c r="E51" s="480">
        <v>3537.1089999999999</v>
      </c>
      <c r="F51" s="480">
        <v>3305.1480000000001</v>
      </c>
      <c r="G51" s="480">
        <v>231.96100000000001</v>
      </c>
      <c r="H51" s="480">
        <v>271.65899999999999</v>
      </c>
      <c r="I51" s="480">
        <v>664.26300000000003</v>
      </c>
      <c r="J51" s="480">
        <v>3158.585</v>
      </c>
      <c r="K51" s="337">
        <v>73.247</v>
      </c>
    </row>
    <row r="52" spans="1:13" ht="12.75" customHeight="1">
      <c r="A52" s="336"/>
      <c r="B52" s="478" t="s">
        <v>120</v>
      </c>
      <c r="C52" s="480">
        <v>17599.858</v>
      </c>
      <c r="D52" s="480">
        <v>8956.5679999999993</v>
      </c>
      <c r="E52" s="480">
        <v>3909.645</v>
      </c>
      <c r="F52" s="480">
        <v>3688.8710000000001</v>
      </c>
      <c r="G52" s="480">
        <v>220.774</v>
      </c>
      <c r="H52" s="480">
        <v>351.46</v>
      </c>
      <c r="I52" s="480">
        <v>672.16700000000003</v>
      </c>
      <c r="J52" s="480">
        <v>3606.893</v>
      </c>
      <c r="K52" s="337">
        <v>103.125</v>
      </c>
    </row>
    <row r="53" spans="1:13" ht="12.75" customHeight="1">
      <c r="A53" s="336"/>
      <c r="B53" s="478"/>
      <c r="C53" s="480"/>
      <c r="D53" s="480"/>
      <c r="E53" s="480"/>
      <c r="F53" s="480"/>
      <c r="G53" s="480"/>
      <c r="H53" s="480"/>
      <c r="I53" s="480"/>
      <c r="J53" s="480"/>
      <c r="K53" s="337"/>
    </row>
    <row r="54" spans="1:13">
      <c r="A54" s="335" t="s">
        <v>108</v>
      </c>
      <c r="B54" s="478" t="s">
        <v>109</v>
      </c>
      <c r="C54" s="480">
        <v>17617.642</v>
      </c>
      <c r="D54" s="480">
        <v>8648.1970000000001</v>
      </c>
      <c r="E54" s="480">
        <v>4123.6589999999997</v>
      </c>
      <c r="F54" s="480">
        <v>3901.7840000000001</v>
      </c>
      <c r="G54" s="480">
        <v>221.875</v>
      </c>
      <c r="H54" s="480">
        <v>411.94900000000001</v>
      </c>
      <c r="I54" s="480">
        <v>711.06799999999998</v>
      </c>
      <c r="J54" s="480">
        <v>3629.9180000000001</v>
      </c>
      <c r="K54" s="337">
        <v>92.850999999999999</v>
      </c>
      <c r="M54" s="41"/>
    </row>
    <row r="55" spans="1:13">
      <c r="A55" s="336"/>
      <c r="B55" s="478" t="s">
        <v>110</v>
      </c>
      <c r="C55" s="480">
        <v>15808.591</v>
      </c>
      <c r="D55" s="480">
        <v>8020.2669999999998</v>
      </c>
      <c r="E55" s="480">
        <v>3432.3229999999999</v>
      </c>
      <c r="F55" s="480">
        <v>3231.828</v>
      </c>
      <c r="G55" s="480">
        <v>200.495</v>
      </c>
      <c r="H55" s="480">
        <v>317.66800000000001</v>
      </c>
      <c r="I55" s="480">
        <v>671.93200000000002</v>
      </c>
      <c r="J55" s="480">
        <v>3247.3330000000001</v>
      </c>
      <c r="K55" s="337">
        <v>119.068</v>
      </c>
    </row>
    <row r="56" spans="1:13">
      <c r="A56" s="336"/>
      <c r="B56" s="478" t="s">
        <v>111</v>
      </c>
      <c r="C56" s="480">
        <v>16970.377</v>
      </c>
      <c r="D56" s="480">
        <v>8369.8549999999996</v>
      </c>
      <c r="E56" s="480">
        <v>4203</v>
      </c>
      <c r="F56" s="480">
        <v>3992.1559999999999</v>
      </c>
      <c r="G56" s="480">
        <v>210.84399999999999</v>
      </c>
      <c r="H56" s="480">
        <v>341.00099999999998</v>
      </c>
      <c r="I56" s="480">
        <v>748.45699999999999</v>
      </c>
      <c r="J56" s="480">
        <v>3180.3020000000001</v>
      </c>
      <c r="K56" s="337">
        <v>127.762</v>
      </c>
    </row>
    <row r="57" spans="1:13">
      <c r="A57" s="336"/>
      <c r="B57" s="478" t="s">
        <v>112</v>
      </c>
      <c r="C57" s="480">
        <v>17204.870999999999</v>
      </c>
      <c r="D57" s="480">
        <v>8169.8310000000001</v>
      </c>
      <c r="E57" s="480">
        <v>4520.2929999999997</v>
      </c>
      <c r="F57" s="480">
        <v>4263.99</v>
      </c>
      <c r="G57" s="480">
        <v>256.303</v>
      </c>
      <c r="H57" s="480">
        <v>327.91699999999997</v>
      </c>
      <c r="I57" s="480">
        <v>663.37099999999998</v>
      </c>
      <c r="J57" s="480">
        <v>3382.4349999999999</v>
      </c>
      <c r="K57" s="337">
        <v>141.024</v>
      </c>
    </row>
    <row r="58" spans="1:13">
      <c r="A58" s="335"/>
      <c r="B58" s="288" t="s">
        <v>113</v>
      </c>
      <c r="C58" s="480">
        <v>17810.846000000001</v>
      </c>
      <c r="D58" s="480">
        <v>8457.3430000000008</v>
      </c>
      <c r="E58" s="480">
        <v>4680.7610000000004</v>
      </c>
      <c r="F58" s="480">
        <v>4354.7150000000001</v>
      </c>
      <c r="G58" s="480">
        <v>326.04599999999999</v>
      </c>
      <c r="H58" s="480">
        <v>459.29399999999998</v>
      </c>
      <c r="I58" s="480">
        <v>647.91200000000003</v>
      </c>
      <c r="J58" s="480">
        <v>3381.0430000000001</v>
      </c>
      <c r="K58" s="337">
        <v>184.49299999999999</v>
      </c>
    </row>
    <row r="59" spans="1:13">
      <c r="A59" s="335"/>
      <c r="B59" s="288" t="s">
        <v>114</v>
      </c>
      <c r="C59" s="480">
        <v>16734.307000000001</v>
      </c>
      <c r="D59" s="480">
        <v>7818.9889999999996</v>
      </c>
      <c r="E59" s="480">
        <v>4543.9279999999999</v>
      </c>
      <c r="F59" s="480">
        <v>4235.5569999999998</v>
      </c>
      <c r="G59" s="480">
        <v>308.37099999999998</v>
      </c>
      <c r="H59" s="480">
        <v>496.66399999999999</v>
      </c>
      <c r="I59" s="480">
        <v>574.59299999999996</v>
      </c>
      <c r="J59" s="480">
        <v>3162.4830000000002</v>
      </c>
      <c r="K59" s="337">
        <v>137.65</v>
      </c>
    </row>
    <row r="60" spans="1:13">
      <c r="A60" s="335"/>
      <c r="B60" s="288" t="s">
        <v>115</v>
      </c>
      <c r="C60" s="480">
        <v>17358.820000000003</v>
      </c>
      <c r="D60" s="480">
        <v>8429.5220000000008</v>
      </c>
      <c r="E60" s="480">
        <v>4060.6819999999998</v>
      </c>
      <c r="F60" s="480">
        <v>3748.529</v>
      </c>
      <c r="G60" s="480">
        <v>312.15300000000002</v>
      </c>
      <c r="H60" s="480">
        <v>725.94500000000005</v>
      </c>
      <c r="I60" s="480">
        <v>608.81399999999996</v>
      </c>
      <c r="J60" s="480">
        <v>3415.8620000000001</v>
      </c>
      <c r="K60" s="337">
        <v>117.995</v>
      </c>
    </row>
    <row r="61" spans="1:13">
      <c r="A61" s="335"/>
      <c r="B61" s="288" t="s">
        <v>116</v>
      </c>
      <c r="C61" s="480">
        <v>16142.278</v>
      </c>
      <c r="D61" s="480">
        <v>8084.4960000000001</v>
      </c>
      <c r="E61" s="480">
        <v>3624.328</v>
      </c>
      <c r="F61" s="480">
        <v>3362.6619999999998</v>
      </c>
      <c r="G61" s="480">
        <v>261.666</v>
      </c>
      <c r="H61" s="480">
        <v>612.70500000000004</v>
      </c>
      <c r="I61" s="480">
        <v>600.79200000000003</v>
      </c>
      <c r="J61" s="480">
        <v>3137.2339999999999</v>
      </c>
      <c r="K61" s="337">
        <v>82.722999999999999</v>
      </c>
    </row>
    <row r="62" spans="1:13">
      <c r="A62" s="335"/>
      <c r="B62" s="288" t="s">
        <v>117</v>
      </c>
      <c r="C62" s="480">
        <v>14952.853999999999</v>
      </c>
      <c r="D62" s="480">
        <v>7844.4380000000001</v>
      </c>
      <c r="E62" s="480">
        <v>2984.3989999999999</v>
      </c>
      <c r="F62" s="480">
        <v>2727.2860000000001</v>
      </c>
      <c r="G62" s="480">
        <v>257.113</v>
      </c>
      <c r="H62" s="480">
        <v>539.92499999999995</v>
      </c>
      <c r="I62" s="480">
        <v>548.81799999999998</v>
      </c>
      <c r="J62" s="480">
        <v>2936.5239999999999</v>
      </c>
      <c r="K62" s="337">
        <v>98.75</v>
      </c>
    </row>
    <row r="63" spans="1:13" ht="13.5" customHeight="1">
      <c r="A63" s="336"/>
      <c r="B63" s="288" t="s">
        <v>118</v>
      </c>
      <c r="C63" s="480">
        <v>14924.366</v>
      </c>
      <c r="D63" s="480">
        <v>7336.4139999999998</v>
      </c>
      <c r="E63" s="480">
        <v>3483.12</v>
      </c>
      <c r="F63" s="480">
        <v>3162.2779999999998</v>
      </c>
      <c r="G63" s="480">
        <v>320.84199999999998</v>
      </c>
      <c r="H63" s="480">
        <v>494.66300000000001</v>
      </c>
      <c r="I63" s="480">
        <v>574.91700000000003</v>
      </c>
      <c r="J63" s="480">
        <v>2972.93</v>
      </c>
      <c r="K63" s="337">
        <v>62.322000000000003</v>
      </c>
    </row>
    <row r="64" spans="1:13">
      <c r="A64" s="336"/>
      <c r="B64" s="478" t="s">
        <v>119</v>
      </c>
      <c r="C64" s="480">
        <v>14116.398000000001</v>
      </c>
      <c r="D64" s="480">
        <v>6867.2160000000003</v>
      </c>
      <c r="E64" s="480">
        <v>3571.88</v>
      </c>
      <c r="F64" s="480">
        <v>3248.0880000000002</v>
      </c>
      <c r="G64" s="480">
        <v>323.79199999999997</v>
      </c>
      <c r="H64" s="480">
        <v>280.74799999999999</v>
      </c>
      <c r="I64" s="480">
        <v>482.17200000000003</v>
      </c>
      <c r="J64" s="480">
        <v>2848.1619999999998</v>
      </c>
      <c r="K64" s="337">
        <v>66.22</v>
      </c>
    </row>
    <row r="65" spans="1:11" ht="11.25" customHeight="1">
      <c r="A65" s="336"/>
      <c r="B65" s="478" t="s">
        <v>120</v>
      </c>
      <c r="C65" s="480">
        <v>17144.351999999999</v>
      </c>
      <c r="D65" s="480">
        <v>8815.9539999999997</v>
      </c>
      <c r="E65" s="480">
        <v>3678.8380000000002</v>
      </c>
      <c r="F65" s="480">
        <v>3270.5039999999999</v>
      </c>
      <c r="G65" s="480">
        <v>408.334</v>
      </c>
      <c r="H65" s="480">
        <v>323.50799999999998</v>
      </c>
      <c r="I65" s="480">
        <v>685.65700000000004</v>
      </c>
      <c r="J65" s="480">
        <v>3549.6039999999998</v>
      </c>
      <c r="K65" s="337">
        <v>90.790999999999997</v>
      </c>
    </row>
    <row r="66" spans="1:11">
      <c r="A66" s="905" t="s">
        <v>510</v>
      </c>
      <c r="B66" s="906"/>
      <c r="C66" s="499">
        <f>((C12/C11)-1)*100</f>
        <v>-0.5923444572772496</v>
      </c>
      <c r="D66" s="499">
        <f t="shared" ref="D66:K66" si="2">((D12/D11)-1)*100</f>
        <v>-4.5566349394222332</v>
      </c>
      <c r="E66" s="499">
        <f t="shared" si="2"/>
        <v>0.53724933663654717</v>
      </c>
      <c r="F66" s="499">
        <f t="shared" si="2"/>
        <v>-1.8147955394748116</v>
      </c>
      <c r="G66" s="499">
        <f t="shared" si="2"/>
        <v>44.819722959293799</v>
      </c>
      <c r="H66" s="499">
        <f t="shared" si="2"/>
        <v>40.023682232653087</v>
      </c>
      <c r="I66" s="499">
        <f t="shared" si="2"/>
        <v>3.6698577233978735</v>
      </c>
      <c r="J66" s="499">
        <f t="shared" si="2"/>
        <v>3.70387081117316</v>
      </c>
      <c r="K66" s="499">
        <f t="shared" si="2"/>
        <v>1.8158384935265559</v>
      </c>
    </row>
    <row r="67" spans="1:11" ht="12.75" customHeight="1">
      <c r="A67" s="195" t="s">
        <v>121</v>
      </c>
      <c r="B67" s="479"/>
      <c r="C67" s="241">
        <f>((C65/C64)-1)*100</f>
        <v>21.449905280369673</v>
      </c>
      <c r="D67" s="241">
        <f t="shared" ref="D67:K67" si="3">((D65/D64)-1)*100</f>
        <v>28.377409418896971</v>
      </c>
      <c r="E67" s="241">
        <f t="shared" si="3"/>
        <v>2.9944455020885385</v>
      </c>
      <c r="F67" s="241">
        <f t="shared" si="3"/>
        <v>0.69012908517256388</v>
      </c>
      <c r="G67" s="241">
        <f t="shared" si="3"/>
        <v>26.109971833769841</v>
      </c>
      <c r="H67" s="241">
        <f t="shared" si="3"/>
        <v>15.230740735463822</v>
      </c>
      <c r="I67" s="241">
        <f t="shared" si="3"/>
        <v>42.20174543523887</v>
      </c>
      <c r="J67" s="241">
        <f t="shared" si="3"/>
        <v>24.627882824080928</v>
      </c>
      <c r="K67" s="241">
        <f t="shared" si="3"/>
        <v>37.105104198127449</v>
      </c>
    </row>
    <row r="68" spans="1:11" ht="12.75" customHeight="1">
      <c r="A68" s="892" t="s">
        <v>503</v>
      </c>
      <c r="B68" s="893"/>
      <c r="C68" s="500">
        <f>((C65/C52)-1)*100</f>
        <v>-2.588123154175459</v>
      </c>
      <c r="D68" s="500">
        <f t="shared" ref="D68:K68" si="4">((D65/D52)-1)*100</f>
        <v>-1.5699540270335599</v>
      </c>
      <c r="E68" s="500">
        <f t="shared" si="4"/>
        <v>-5.903528325461771</v>
      </c>
      <c r="F68" s="500">
        <f t="shared" si="4"/>
        <v>-11.34132909499953</v>
      </c>
      <c r="G68" s="500">
        <f t="shared" si="4"/>
        <v>84.95565601021859</v>
      </c>
      <c r="H68" s="500">
        <f t="shared" si="4"/>
        <v>-7.9531098844818793</v>
      </c>
      <c r="I68" s="500">
        <f t="shared" si="4"/>
        <v>2.0069417272790879</v>
      </c>
      <c r="J68" s="500">
        <f t="shared" si="4"/>
        <v>-1.5883199196649378</v>
      </c>
      <c r="K68" s="500">
        <f t="shared" si="4"/>
        <v>-11.960242424242429</v>
      </c>
    </row>
    <row r="69" spans="1:11" ht="12.75" customHeight="1">
      <c r="A69" s="501" t="s">
        <v>122</v>
      </c>
      <c r="B69" s="520"/>
      <c r="C69" s="497"/>
      <c r="D69" s="497"/>
      <c r="E69" s="497"/>
      <c r="F69" s="497"/>
      <c r="G69" s="497"/>
      <c r="H69" s="497"/>
      <c r="I69" s="498"/>
      <c r="J69" s="498"/>
      <c r="K69" s="502"/>
    </row>
    <row r="70" spans="1:11" ht="12.75" customHeight="1" thickBot="1">
      <c r="A70" s="334" t="s">
        <v>123</v>
      </c>
      <c r="B70" s="80"/>
      <c r="C70" s="81"/>
      <c r="D70" s="81"/>
      <c r="E70" s="81"/>
      <c r="F70" s="81"/>
      <c r="G70" s="81"/>
      <c r="H70" s="81"/>
      <c r="I70" s="81"/>
      <c r="J70" s="81"/>
      <c r="K70" s="82"/>
    </row>
  </sheetData>
  <mergeCells count="6">
    <mergeCell ref="A1:K1"/>
    <mergeCell ref="A68:B68"/>
    <mergeCell ref="S3:Y3"/>
    <mergeCell ref="A66:B66"/>
    <mergeCell ref="A2:K2"/>
    <mergeCell ref="A3:K3"/>
  </mergeCells>
  <phoneticPr fontId="38" type="noConversion"/>
  <printOptions horizontalCentered="1" verticalCentered="1"/>
  <pageMargins left="0.25" right="0.25" top="0.75" bottom="0.75" header="0.3" footer="0.3"/>
  <pageSetup scale="74" fitToHeight="0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B98"/>
  <sheetViews>
    <sheetView view="pageBreakPreview" zoomScale="80" zoomScaleNormal="100" zoomScaleSheetLayoutView="80" zoomScalePageLayoutView="90" workbookViewId="0">
      <selection activeCell="A37" sqref="A37"/>
    </sheetView>
  </sheetViews>
  <sheetFormatPr baseColWidth="10" defaultColWidth="11.42578125" defaultRowHeight="12.75"/>
  <cols>
    <col min="1" max="1" width="126.140625" style="12" customWidth="1"/>
    <col min="2" max="2" width="26.42578125" style="12" customWidth="1"/>
    <col min="3" max="3" width="11.42578125" style="12"/>
    <col min="4" max="12" width="11.42578125" style="12" customWidth="1"/>
    <col min="13" max="13" width="8.140625" style="12" customWidth="1"/>
    <col min="14" max="14" width="11.42578125" style="12" customWidth="1"/>
    <col min="15" max="15" width="13.28515625" style="15" customWidth="1"/>
    <col min="16" max="16" width="3.140625" style="14" customWidth="1"/>
    <col min="17" max="17" width="9.7109375" style="13" customWidth="1"/>
    <col min="18" max="24" width="9.7109375" style="12" customWidth="1"/>
    <col min="25" max="25" width="11.42578125" style="12" customWidth="1"/>
    <col min="26" max="26" width="11.42578125" style="12"/>
    <col min="27" max="27" width="26.140625" style="12" customWidth="1"/>
    <col min="28" max="28" width="20.85546875" style="12" customWidth="1"/>
    <col min="29" max="16384" width="11.42578125" style="12"/>
  </cols>
  <sheetData>
    <row r="1" spans="1:28" ht="12.75" customHeight="1">
      <c r="A1" s="23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P1" s="214"/>
      <c r="Y1" s="110"/>
      <c r="Z1" s="910" t="s">
        <v>126</v>
      </c>
      <c r="AA1" s="911"/>
      <c r="AB1" s="912"/>
    </row>
    <row r="2" spans="1:28" ht="12.75" customHeight="1">
      <c r="A2" s="2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P2" s="214"/>
      <c r="Y2" s="110"/>
      <c r="Z2" s="608" t="s">
        <v>96</v>
      </c>
      <c r="AA2" s="215" t="s">
        <v>97</v>
      </c>
      <c r="AB2" s="215" t="s">
        <v>127</v>
      </c>
    </row>
    <row r="3" spans="1:28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P3" s="214"/>
      <c r="Y3" s="110"/>
      <c r="Z3" s="216">
        <v>2020</v>
      </c>
      <c r="AA3" s="218" t="s">
        <v>128</v>
      </c>
      <c r="AB3" s="217">
        <v>19453.868999999999</v>
      </c>
    </row>
    <row r="4" spans="1:28" ht="12.7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P4" s="214"/>
      <c r="Y4" s="110"/>
      <c r="Z4" s="125"/>
      <c r="AA4" s="218" t="s">
        <v>129</v>
      </c>
      <c r="AB4" s="127">
        <v>18239.312999999998</v>
      </c>
    </row>
    <row r="5" spans="1:28" ht="12.7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P5" s="214"/>
      <c r="Y5" s="110"/>
      <c r="Z5" s="128"/>
      <c r="AA5" s="218" t="s">
        <v>130</v>
      </c>
      <c r="AB5" s="126">
        <v>19560</v>
      </c>
    </row>
    <row r="6" spans="1:28" ht="12.7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Y6" s="110"/>
      <c r="Z6" s="128"/>
      <c r="AA6" s="166" t="s">
        <v>131</v>
      </c>
      <c r="AB6" s="126">
        <v>16880.937999999998</v>
      </c>
    </row>
    <row r="7" spans="1:28" ht="12.7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Y7" s="110"/>
      <c r="Z7" s="128"/>
      <c r="AA7" s="166" t="s">
        <v>132</v>
      </c>
      <c r="AB7" s="126">
        <v>18144.112000000001</v>
      </c>
    </row>
    <row r="8" spans="1:28" ht="12.7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Y8" s="110"/>
      <c r="Z8" s="128"/>
      <c r="AA8" s="218" t="s">
        <v>133</v>
      </c>
      <c r="AB8" s="126">
        <v>19526.236000000001</v>
      </c>
    </row>
    <row r="9" spans="1:28" ht="12.7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N9" s="15"/>
      <c r="O9" s="14"/>
      <c r="P9" s="13"/>
      <c r="Q9" s="12"/>
      <c r="Y9" s="110"/>
      <c r="Z9" s="128"/>
      <c r="AA9" s="218" t="s">
        <v>134</v>
      </c>
      <c r="AB9" s="126">
        <v>20103.13</v>
      </c>
    </row>
    <row r="10" spans="1:28" ht="12.7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Y10" s="110"/>
      <c r="Z10" s="128"/>
      <c r="AA10" s="218" t="s">
        <v>135</v>
      </c>
      <c r="AB10" s="126">
        <v>18842.042000000001</v>
      </c>
    </row>
    <row r="11" spans="1:28" ht="12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Y11" s="110"/>
      <c r="Z11" s="128"/>
      <c r="AA11" s="218" t="s">
        <v>136</v>
      </c>
      <c r="AB11" s="126">
        <v>18919.276999999998</v>
      </c>
    </row>
    <row r="12" spans="1:28" ht="12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Y12" s="110"/>
      <c r="Z12" s="128"/>
      <c r="AA12" s="218" t="s">
        <v>137</v>
      </c>
      <c r="AB12" s="126">
        <v>17384.792000000001</v>
      </c>
    </row>
    <row r="13" spans="1:28" ht="12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P13" s="24"/>
      <c r="Y13" s="110"/>
      <c r="Z13" s="128"/>
      <c r="AA13" s="218" t="s">
        <v>138</v>
      </c>
      <c r="AB13" s="126">
        <v>17225.050999999999</v>
      </c>
    </row>
    <row r="14" spans="1:28" ht="12.7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P14" s="24"/>
      <c r="Y14" s="110"/>
      <c r="Z14" s="583"/>
      <c r="AA14" s="218" t="s">
        <v>139</v>
      </c>
      <c r="AB14" s="641">
        <v>19083.722000000002</v>
      </c>
    </row>
    <row r="15" spans="1:28" ht="12.7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P15" s="24"/>
      <c r="Y15" s="110"/>
      <c r="Z15" s="216">
        <v>2021</v>
      </c>
      <c r="AA15" s="218" t="s">
        <v>140</v>
      </c>
      <c r="AB15" s="217">
        <v>17244.643</v>
      </c>
    </row>
    <row r="16" spans="1:28" ht="12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P16" s="24"/>
      <c r="Y16" s="110"/>
      <c r="Z16" s="125"/>
      <c r="AA16" s="218" t="s">
        <v>141</v>
      </c>
      <c r="AB16" s="127">
        <v>17452.965</v>
      </c>
    </row>
    <row r="17" spans="1:28" ht="12.7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P17" s="24"/>
      <c r="Y17" s="110"/>
      <c r="Z17" s="128"/>
      <c r="AA17" s="218" t="s">
        <v>142</v>
      </c>
      <c r="AB17" s="126">
        <v>19879.752</v>
      </c>
    </row>
    <row r="18" spans="1:28" ht="12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P18" s="24"/>
      <c r="Y18" s="110"/>
      <c r="Z18" s="128"/>
      <c r="AA18" s="166" t="s">
        <v>143</v>
      </c>
      <c r="AB18" s="126">
        <v>17343.127</v>
      </c>
    </row>
    <row r="19" spans="1:28" ht="12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P19" s="24"/>
      <c r="Y19" s="110"/>
      <c r="Z19" s="128"/>
      <c r="AA19" s="166" t="s">
        <v>144</v>
      </c>
      <c r="AB19" s="126">
        <v>18240.559000000001</v>
      </c>
    </row>
    <row r="20" spans="1:28" ht="12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Y20" s="110"/>
      <c r="Z20" s="128"/>
      <c r="AA20" s="218" t="s">
        <v>145</v>
      </c>
      <c r="AB20" s="126">
        <v>19322.728999999999</v>
      </c>
    </row>
    <row r="21" spans="1:28" ht="12.75" customHeight="1">
      <c r="A21" s="23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Y21" s="110"/>
      <c r="Z21" s="128"/>
      <c r="AA21" s="218" t="s">
        <v>146</v>
      </c>
      <c r="AB21" s="126">
        <v>18290.690999999999</v>
      </c>
    </row>
    <row r="22" spans="1:28" ht="12.75" customHeight="1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Y22" s="110"/>
      <c r="Z22" s="128"/>
      <c r="AA22" s="218" t="s">
        <v>147</v>
      </c>
      <c r="AB22" s="126">
        <v>18259.665000000001</v>
      </c>
    </row>
    <row r="23" spans="1:28" ht="12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Y23" s="110"/>
      <c r="Z23" s="128"/>
      <c r="AA23" s="218" t="s">
        <v>148</v>
      </c>
      <c r="AB23" s="126">
        <v>15874.316999999999</v>
      </c>
    </row>
    <row r="24" spans="1:28" ht="12.75" customHeight="1">
      <c r="A24" s="16"/>
      <c r="B24" s="16"/>
      <c r="C24" s="16"/>
      <c r="D24" s="19"/>
      <c r="E24" s="16"/>
      <c r="F24" s="16"/>
      <c r="G24" s="16"/>
      <c r="H24" s="16"/>
      <c r="I24" s="16"/>
      <c r="J24" s="16"/>
      <c r="K24" s="16"/>
      <c r="L24" s="16"/>
      <c r="Q24" s="12"/>
      <c r="Y24" s="110"/>
      <c r="Z24" s="128"/>
      <c r="AA24" s="218" t="s">
        <v>149</v>
      </c>
      <c r="AB24" s="126">
        <v>14242.78</v>
      </c>
    </row>
    <row r="25" spans="1:28" ht="12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Q25" s="12"/>
      <c r="Y25" s="110"/>
      <c r="Z25" s="128"/>
      <c r="AA25" s="218" t="s">
        <v>150</v>
      </c>
      <c r="AB25" s="126">
        <v>16006.779</v>
      </c>
    </row>
    <row r="26" spans="1:28" ht="12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Q26" s="12"/>
      <c r="Y26" s="110"/>
      <c r="Z26" s="583"/>
      <c r="AA26" s="218" t="s">
        <v>151</v>
      </c>
      <c r="AB26" s="641">
        <v>17813.582999999999</v>
      </c>
    </row>
    <row r="27" spans="1:28" ht="12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Q27" s="12"/>
      <c r="Y27" s="110"/>
      <c r="Z27" s="913">
        <v>2022</v>
      </c>
      <c r="AA27" s="435" t="s">
        <v>152</v>
      </c>
      <c r="AB27" s="352">
        <f>+'Pág.7-C3'!C15</f>
        <v>14288.906999999999</v>
      </c>
    </row>
    <row r="28" spans="1:28" ht="12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Q28" s="12"/>
      <c r="Y28" s="110"/>
      <c r="Z28" s="913"/>
      <c r="AA28" s="435" t="s">
        <v>153</v>
      </c>
      <c r="AB28" s="352">
        <f>+'Pág.7-C3'!C16</f>
        <v>15218.842000000001</v>
      </c>
    </row>
    <row r="29" spans="1:28" ht="12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Q29" s="12"/>
      <c r="Y29" s="110"/>
      <c r="Z29" s="913"/>
      <c r="AA29" s="435" t="s">
        <v>154</v>
      </c>
      <c r="AB29" s="352">
        <f>+'Pág.7-C3'!C17</f>
        <v>18706.258000000002</v>
      </c>
    </row>
    <row r="30" spans="1:28" ht="12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Q30" s="12"/>
      <c r="Y30" s="110"/>
      <c r="Z30" s="913"/>
      <c r="AA30" s="435" t="s">
        <v>155</v>
      </c>
      <c r="AB30" s="352">
        <f>+'Pág.7-C3'!C18</f>
        <v>14478.528</v>
      </c>
    </row>
    <row r="31" spans="1:28" ht="12.75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Q31" s="12"/>
      <c r="Y31" s="110"/>
      <c r="Z31" s="913"/>
      <c r="AA31" s="435" t="s">
        <v>156</v>
      </c>
      <c r="AB31" s="352">
        <f>+'Pág.7-C3'!C19</f>
        <v>17070.228999999999</v>
      </c>
    </row>
    <row r="32" spans="1:28" ht="12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Q32" s="12"/>
      <c r="Y32" s="110"/>
      <c r="Z32" s="913"/>
      <c r="AA32" s="435" t="s">
        <v>157</v>
      </c>
      <c r="AB32" s="352">
        <f>+'Pág.7-C3'!C20</f>
        <v>16412.32</v>
      </c>
    </row>
    <row r="33" spans="4:28" ht="12.75" customHeight="1">
      <c r="Z33" s="913"/>
      <c r="AA33" s="435" t="s">
        <v>158</v>
      </c>
      <c r="AB33" s="352">
        <f>+'Pág.7-C3'!C21</f>
        <v>16056.905000000001</v>
      </c>
    </row>
    <row r="34" spans="4:28" ht="12.75" customHeight="1">
      <c r="Z34" s="913"/>
      <c r="AA34" s="435" t="s">
        <v>159</v>
      </c>
      <c r="AB34" s="352">
        <f>+'Pág.7-C3'!C22</f>
        <v>18621.792000000001</v>
      </c>
    </row>
    <row r="35" spans="4:28" ht="12.75" customHeight="1">
      <c r="Z35" s="913"/>
      <c r="AA35" s="435" t="s">
        <v>160</v>
      </c>
      <c r="AB35" s="352">
        <f>+'Pág.7-C3'!C23</f>
        <v>14792.705</v>
      </c>
    </row>
    <row r="36" spans="4:28" ht="12.75" customHeight="1">
      <c r="Z36" s="913"/>
      <c r="AA36" s="435" t="s">
        <v>161</v>
      </c>
      <c r="AB36" s="352">
        <f>+'Pág.7-C3'!C24</f>
        <v>13421.194</v>
      </c>
    </row>
    <row r="37" spans="4:28" ht="12.75" customHeight="1">
      <c r="Z37" s="913"/>
      <c r="AA37" s="435" t="s">
        <v>162</v>
      </c>
      <c r="AB37" s="352">
        <f>+'Pág.7-C3'!C25</f>
        <v>15365.455</v>
      </c>
    </row>
    <row r="38" spans="4:28" ht="12.75" customHeight="1">
      <c r="D38" s="111"/>
      <c r="Z38" s="913"/>
      <c r="AA38" s="435" t="s">
        <v>163</v>
      </c>
      <c r="AB38" s="352">
        <f>+'Pág.7-C3'!C26</f>
        <v>16312.035</v>
      </c>
    </row>
    <row r="39" spans="4:28" ht="12.75" customHeight="1">
      <c r="Z39" s="913">
        <v>2023</v>
      </c>
      <c r="AA39" s="435" t="s">
        <v>164</v>
      </c>
      <c r="AB39" s="352">
        <f>+'Pág.7-C3'!C28</f>
        <v>15309.502</v>
      </c>
    </row>
    <row r="40" spans="4:28" ht="12.75" customHeight="1">
      <c r="Z40" s="913"/>
      <c r="AA40" s="436" t="s">
        <v>165</v>
      </c>
      <c r="AB40" s="352">
        <f>+'Pág.7-C3'!C29</f>
        <v>14520.703</v>
      </c>
    </row>
    <row r="41" spans="4:28" ht="12.75" customHeight="1">
      <c r="Z41" s="913"/>
      <c r="AA41" s="436" t="s">
        <v>166</v>
      </c>
      <c r="AB41" s="352">
        <f>+'Pág.7-C3'!C30</f>
        <v>17161.435000000001</v>
      </c>
    </row>
    <row r="42" spans="4:28" ht="12.75" customHeight="1">
      <c r="Z42" s="913"/>
      <c r="AA42" s="436" t="s">
        <v>167</v>
      </c>
      <c r="AB42" s="352">
        <f>+'Pág.7-C3'!C31</f>
        <v>14725.884</v>
      </c>
    </row>
    <row r="43" spans="4:28" ht="12.75" customHeight="1">
      <c r="Z43" s="913"/>
      <c r="AA43" s="436" t="s">
        <v>168</v>
      </c>
      <c r="AB43" s="352">
        <f>+'Pág.7-C3'!C32</f>
        <v>17096.873</v>
      </c>
    </row>
    <row r="44" spans="4:28" ht="12.75" customHeight="1">
      <c r="Z44" s="913"/>
      <c r="AA44" s="436" t="s">
        <v>169</v>
      </c>
      <c r="AB44" s="352">
        <f>+'Pág.7-C3'!C33</f>
        <v>14991.739</v>
      </c>
    </row>
    <row r="45" spans="4:28" ht="12.75" customHeight="1">
      <c r="Z45" s="913"/>
      <c r="AA45" s="436" t="s">
        <v>170</v>
      </c>
      <c r="AB45" s="352">
        <f>+'Pág.7-C3'!C34</f>
        <v>15176.419</v>
      </c>
    </row>
    <row r="46" spans="4:28" ht="12.75" customHeight="1">
      <c r="Z46" s="913"/>
      <c r="AA46" s="436" t="s">
        <v>171</v>
      </c>
      <c r="AB46" s="352">
        <f>+'Pág.7-C3'!C35</f>
        <v>17356.196</v>
      </c>
    </row>
    <row r="47" spans="4:28" ht="12.75" customHeight="1">
      <c r="Z47" s="913"/>
      <c r="AA47" s="436" t="s">
        <v>172</v>
      </c>
      <c r="AB47" s="352">
        <f>+'Pág.7-C3'!C36</f>
        <v>14075.169</v>
      </c>
    </row>
    <row r="48" spans="4:28" ht="12.75" customHeight="1">
      <c r="Z48" s="913"/>
      <c r="AA48" s="436" t="s">
        <v>173</v>
      </c>
      <c r="AB48" s="352">
        <f>+'Pág.7-C3'!C37</f>
        <v>15112.28</v>
      </c>
    </row>
    <row r="49" spans="26:28" ht="12.75" customHeight="1">
      <c r="Z49" s="913"/>
      <c r="AA49" s="436" t="s">
        <v>174</v>
      </c>
      <c r="AB49" s="352">
        <f>+'Pág.7-C3'!C38</f>
        <v>16166.871999999999</v>
      </c>
    </row>
    <row r="50" spans="26:28" ht="12.75" customHeight="1">
      <c r="Z50" s="913"/>
      <c r="AA50" s="354" t="s">
        <v>175</v>
      </c>
      <c r="AB50" s="352">
        <f>+'Pág.7-C3'!C39</f>
        <v>15871.041999999999</v>
      </c>
    </row>
    <row r="51" spans="26:28" ht="12.75" customHeight="1">
      <c r="Z51" s="913">
        <v>2024</v>
      </c>
      <c r="AA51" s="435" t="s">
        <v>176</v>
      </c>
      <c r="AB51" s="352">
        <f>+'Pág.7-C3'!C41</f>
        <v>16780.255000000001</v>
      </c>
    </row>
    <row r="52" spans="26:28" ht="12.75" customHeight="1">
      <c r="Z52" s="913"/>
      <c r="AA52" s="436" t="s">
        <v>177</v>
      </c>
      <c r="AB52" s="352">
        <f>+'Pág.7-C3'!C42</f>
        <v>16260.308999999999</v>
      </c>
    </row>
    <row r="53" spans="26:28" ht="12.75" customHeight="1">
      <c r="Z53" s="913"/>
      <c r="AA53" s="436" t="s">
        <v>178</v>
      </c>
      <c r="AB53" s="352">
        <f>+'Pág.7-C3'!C43</f>
        <v>15696.754999999999</v>
      </c>
    </row>
    <row r="54" spans="26:28" ht="12.75" customHeight="1">
      <c r="Z54" s="913"/>
      <c r="AA54" s="436" t="s">
        <v>179</v>
      </c>
      <c r="AB54" s="352">
        <f>+'Pág.7-C3'!C44</f>
        <v>18219.285</v>
      </c>
    </row>
    <row r="55" spans="26:28" ht="12.75" customHeight="1">
      <c r="Z55" s="913"/>
      <c r="AA55" s="436" t="s">
        <v>180</v>
      </c>
      <c r="AB55" s="352">
        <f>+'Pág.7-C3'!C45</f>
        <v>17699.213</v>
      </c>
    </row>
    <row r="56" spans="26:28" ht="12.75" customHeight="1">
      <c r="Z56" s="913"/>
      <c r="AA56" s="436" t="s">
        <v>181</v>
      </c>
      <c r="AB56" s="352">
        <f>+'Pág.7-C3'!C46</f>
        <v>15373.548000000001</v>
      </c>
    </row>
    <row r="57" spans="26:28" ht="12.75" customHeight="1">
      <c r="Z57" s="913"/>
      <c r="AA57" s="436" t="s">
        <v>182</v>
      </c>
      <c r="AB57" s="352">
        <f>+'Pág.7-C3'!C47</f>
        <v>17281.557000000001</v>
      </c>
    </row>
    <row r="58" spans="26:28" ht="12.75" customHeight="1">
      <c r="Z58" s="913"/>
      <c r="AA58" s="436" t="s">
        <v>183</v>
      </c>
      <c r="AB58" s="352">
        <f>+'Pág.7-C3'!C48</f>
        <v>16818.292000000001</v>
      </c>
    </row>
    <row r="59" spans="26:28" ht="12.75" customHeight="1">
      <c r="Z59" s="913"/>
      <c r="AA59" s="436" t="s">
        <v>184</v>
      </c>
      <c r="AB59" s="352">
        <f>+'Pág.7-C3'!C49</f>
        <v>13930.772000000001</v>
      </c>
    </row>
    <row r="60" spans="26:28" ht="12.75" customHeight="1">
      <c r="Z60" s="913"/>
      <c r="AA60" s="436" t="s">
        <v>185</v>
      </c>
      <c r="AB60" s="352">
        <f>+'Pág.7-C3'!C50</f>
        <v>16384.003000000001</v>
      </c>
    </row>
    <row r="61" spans="26:28" ht="12.75" customHeight="1">
      <c r="Z61" s="913"/>
      <c r="AA61" s="436" t="s">
        <v>186</v>
      </c>
      <c r="AB61" s="352">
        <f>+'Pág.7-C3'!C51</f>
        <v>15914.45</v>
      </c>
    </row>
    <row r="62" spans="26:28" ht="12.75" customHeight="1">
      <c r="Z62" s="913"/>
      <c r="AA62" s="354" t="s">
        <v>187</v>
      </c>
      <c r="AB62" s="352">
        <f>+'Pág.7-C3'!C52</f>
        <v>17599.858</v>
      </c>
    </row>
    <row r="63" spans="26:28" ht="12.75" customHeight="1">
      <c r="Z63" s="913">
        <v>2025</v>
      </c>
      <c r="AA63" s="435" t="s">
        <v>188</v>
      </c>
      <c r="AB63" s="352">
        <f>+'Pág.7-C3'!C54</f>
        <v>17617.642</v>
      </c>
    </row>
    <row r="64" spans="26:28" ht="12.75" customHeight="1">
      <c r="Z64" s="913"/>
      <c r="AA64" s="436" t="s">
        <v>189</v>
      </c>
      <c r="AB64" s="352">
        <f>+'Pág.7-C3'!C55</f>
        <v>15808.591</v>
      </c>
    </row>
    <row r="65" spans="26:28" ht="12.75" customHeight="1">
      <c r="Z65" s="913"/>
      <c r="AA65" s="436" t="s">
        <v>190</v>
      </c>
      <c r="AB65" s="352">
        <f>+'Pág.7-C3'!C56</f>
        <v>16970.377</v>
      </c>
    </row>
    <row r="66" spans="26:28" ht="12.75" customHeight="1">
      <c r="Z66" s="913"/>
      <c r="AA66" s="436" t="s">
        <v>191</v>
      </c>
      <c r="AB66" s="352">
        <f>+'Pág.7-C3'!C57</f>
        <v>17204.870999999999</v>
      </c>
    </row>
    <row r="67" spans="26:28" ht="12.75" customHeight="1">
      <c r="Z67" s="913"/>
      <c r="AA67" s="436" t="s">
        <v>192</v>
      </c>
      <c r="AB67" s="352">
        <f>+'Pág.7-C3'!C58</f>
        <v>17810.846000000001</v>
      </c>
    </row>
    <row r="68" spans="26:28" ht="12.75" customHeight="1">
      <c r="Z68" s="913"/>
      <c r="AA68" s="436" t="s">
        <v>193</v>
      </c>
      <c r="AB68" s="352">
        <f>+'Pág.7-C3'!C59</f>
        <v>16734.307000000001</v>
      </c>
    </row>
    <row r="69" spans="26:28" ht="12.75" customHeight="1">
      <c r="Z69" s="913"/>
      <c r="AA69" s="436" t="s">
        <v>194</v>
      </c>
      <c r="AB69" s="352">
        <f>+'Pág.7-C3'!C60</f>
        <v>17358.820000000003</v>
      </c>
    </row>
    <row r="70" spans="26:28" ht="12.75" customHeight="1">
      <c r="Z70" s="913"/>
      <c r="AA70" s="436" t="s">
        <v>195</v>
      </c>
      <c r="AB70" s="352">
        <f>+'Pág.7-C3'!C61</f>
        <v>16142.278</v>
      </c>
    </row>
    <row r="71" spans="26:28" ht="12.75" customHeight="1">
      <c r="Z71" s="913"/>
      <c r="AA71" s="436" t="s">
        <v>196</v>
      </c>
      <c r="AB71" s="352">
        <f>+'Pág.7-C3'!C62</f>
        <v>14952.853999999999</v>
      </c>
    </row>
    <row r="72" spans="26:28" ht="12.75" customHeight="1">
      <c r="Z72" s="913"/>
      <c r="AA72" s="436" t="s">
        <v>197</v>
      </c>
      <c r="AB72" s="352">
        <f>+'Pág.7-C3'!C63</f>
        <v>14924.366</v>
      </c>
    </row>
    <row r="73" spans="26:28" ht="12.75" customHeight="1">
      <c r="Z73" s="913"/>
      <c r="AA73" s="436" t="s">
        <v>198</v>
      </c>
      <c r="AB73" s="352">
        <f>+'Pág.7-C3'!C64</f>
        <v>14116.398000000001</v>
      </c>
    </row>
    <row r="74" spans="26:28" ht="12.75" customHeight="1">
      <c r="Z74" s="913"/>
      <c r="AA74" s="354" t="s">
        <v>199</v>
      </c>
      <c r="AB74" s="352">
        <f>+'Pág.7-C3'!C65</f>
        <v>17144.351999999999</v>
      </c>
    </row>
    <row r="75" spans="26:28" ht="12.75" customHeight="1"/>
    <row r="76" spans="26:28" ht="12.75" customHeight="1"/>
    <row r="77" spans="26:28" ht="12.75" customHeight="1"/>
    <row r="78" spans="26:28" ht="12.75" customHeight="1"/>
    <row r="79" spans="26:28" ht="12.75" customHeight="1"/>
    <row r="80" spans="26:28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</sheetData>
  <mergeCells count="5">
    <mergeCell ref="Z1:AB1"/>
    <mergeCell ref="Z27:Z38"/>
    <mergeCell ref="Z39:Z50"/>
    <mergeCell ref="Z51:Z62"/>
    <mergeCell ref="Z63:Z74"/>
  </mergeCells>
  <phoneticPr fontId="108" type="noConversion"/>
  <printOptions horizontalCentered="1" verticalCentered="1"/>
  <pageMargins left="0.25" right="0.25" top="0.75" bottom="0.75" header="0.3" footer="0.3"/>
  <pageSetup scale="68" fitToHeight="0" orientation="portrait" r:id="rId1"/>
  <rowBreaks count="1" manualBreakCount="1">
    <brk id="41" max="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BA38"/>
  <sheetViews>
    <sheetView view="pageBreakPreview" zoomScale="90" zoomScaleNormal="100" zoomScaleSheetLayoutView="90" workbookViewId="0">
      <selection activeCell="L37" sqref="A37:L37"/>
    </sheetView>
  </sheetViews>
  <sheetFormatPr baseColWidth="10" defaultColWidth="11.42578125" defaultRowHeight="12.75"/>
  <cols>
    <col min="1" max="1" width="120.7109375" style="46" customWidth="1"/>
    <col min="2" max="2" width="11.7109375" style="46" customWidth="1"/>
    <col min="3" max="22" width="11.42578125" style="46"/>
    <col min="23" max="23" width="1.85546875" style="46" customWidth="1"/>
    <col min="24" max="24" width="11.42578125" style="46" hidden="1" customWidth="1"/>
    <col min="25" max="25" width="2.140625" style="46" customWidth="1"/>
    <col min="26" max="27" width="11.42578125" style="45"/>
    <col min="28" max="28" width="12.28515625" style="45" bestFit="1" customWidth="1"/>
    <col min="29" max="34" width="11.42578125" style="45"/>
    <col min="35" max="35" width="9.5703125" style="45" customWidth="1"/>
    <col min="36" max="53" width="11.42578125" style="45"/>
    <col min="54" max="16384" width="11.42578125" style="12"/>
  </cols>
  <sheetData>
    <row r="1" spans="1:35" ht="12.75" customHeight="1">
      <c r="A1" s="55"/>
      <c r="B1" s="48"/>
      <c r="C1" s="48"/>
      <c r="D1" s="48"/>
      <c r="E1" s="48"/>
      <c r="F1" s="48"/>
      <c r="G1" s="48"/>
      <c r="H1" s="48"/>
      <c r="I1" s="48"/>
    </row>
    <row r="2" spans="1:35" ht="12.75" customHeight="1">
      <c r="A2" s="55"/>
      <c r="B2" s="48"/>
      <c r="C2" s="48"/>
      <c r="D2" s="48"/>
      <c r="E2" s="48"/>
      <c r="F2" s="48"/>
      <c r="G2" s="48"/>
      <c r="H2" s="48"/>
      <c r="I2" s="48"/>
      <c r="Z2" s="219" t="s">
        <v>96</v>
      </c>
      <c r="AA2" s="219" t="s">
        <v>200</v>
      </c>
      <c r="AB2" s="914" t="s">
        <v>201</v>
      </c>
      <c r="AC2" s="914"/>
      <c r="AD2" s="914"/>
      <c r="AE2" s="914"/>
      <c r="AF2" s="914"/>
      <c r="AG2" s="914"/>
      <c r="AH2" s="915"/>
    </row>
    <row r="3" spans="1:35" ht="12.75" customHeight="1">
      <c r="A3" s="55"/>
      <c r="B3" s="48"/>
      <c r="C3" s="48"/>
      <c r="D3" s="48"/>
      <c r="E3" s="48"/>
      <c r="F3" s="48"/>
      <c r="G3" s="48"/>
      <c r="H3" s="48"/>
      <c r="I3" s="48"/>
      <c r="Z3" s="56"/>
      <c r="AA3" s="349" t="s">
        <v>120</v>
      </c>
      <c r="AB3" s="62" t="s">
        <v>202</v>
      </c>
      <c r="AC3" s="62" t="s">
        <v>99</v>
      </c>
      <c r="AD3" s="62" t="s">
        <v>203</v>
      </c>
      <c r="AE3" s="62" t="s">
        <v>103</v>
      </c>
      <c r="AF3" s="62" t="s">
        <v>204</v>
      </c>
      <c r="AG3" s="62" t="s">
        <v>105</v>
      </c>
      <c r="AH3" s="63" t="s">
        <v>205</v>
      </c>
    </row>
    <row r="4" spans="1:35" ht="12.75" customHeight="1">
      <c r="A4" s="55"/>
      <c r="B4" s="48"/>
      <c r="C4" s="48"/>
      <c r="D4" s="48"/>
      <c r="E4" s="48"/>
      <c r="F4" s="48"/>
      <c r="G4" s="48"/>
      <c r="H4" s="48"/>
      <c r="I4" s="48"/>
      <c r="Z4" s="609" t="s">
        <v>107</v>
      </c>
      <c r="AA4" s="610" t="str">
        <f>+$AA$3</f>
        <v>Diciembre</v>
      </c>
      <c r="AB4" s="395">
        <f>'Pág.6-C2'!C52</f>
        <v>67249</v>
      </c>
      <c r="AC4" s="395">
        <f>'Pág.6-C2'!D52</f>
        <v>32799</v>
      </c>
      <c r="AD4" s="395">
        <f>'Pág.6-C2'!E52</f>
        <v>15391</v>
      </c>
      <c r="AE4" s="395">
        <f>'Pág.6-C2'!H52</f>
        <v>861</v>
      </c>
      <c r="AF4" s="395">
        <f>'Pág.6-C2'!I52</f>
        <v>1865</v>
      </c>
      <c r="AG4" s="395">
        <f>'Pág.6-C2'!J52</f>
        <v>15537</v>
      </c>
      <c r="AH4" s="395">
        <f>'Pág.6-C2'!K52</f>
        <v>796</v>
      </c>
    </row>
    <row r="5" spans="1:35" ht="12.75" customHeight="1">
      <c r="A5" s="48"/>
      <c r="B5" s="48"/>
      <c r="C5" s="48"/>
      <c r="D5" s="48"/>
      <c r="E5" s="48"/>
      <c r="F5" s="48"/>
      <c r="G5" s="48"/>
      <c r="H5" s="48"/>
      <c r="I5" s="48"/>
      <c r="Z5" s="642" t="s">
        <v>108</v>
      </c>
      <c r="AA5" s="610" t="str">
        <f>+$AA$3</f>
        <v>Diciembre</v>
      </c>
      <c r="AB5" s="395">
        <f>'Pág.6-C2'!C65</f>
        <v>64315</v>
      </c>
      <c r="AC5" s="395">
        <f>'Pág.6-C2'!D65</f>
        <v>31460</v>
      </c>
      <c r="AD5" s="395">
        <f>'Pág.6-C2'!E65</f>
        <v>14522</v>
      </c>
      <c r="AE5" s="395">
        <f>'Pág.6-C2'!H65</f>
        <v>821</v>
      </c>
      <c r="AF5" s="395">
        <f>'Pág.6-C2'!I65</f>
        <v>1986</v>
      </c>
      <c r="AG5" s="395">
        <f>'Pág.6-C2'!J65</f>
        <v>14839</v>
      </c>
      <c r="AH5" s="395">
        <f>'Pág.6-C2'!K65</f>
        <v>687</v>
      </c>
    </row>
    <row r="6" spans="1:35" ht="12.75" customHeight="1">
      <c r="A6" s="48"/>
      <c r="B6" s="48"/>
      <c r="C6" s="48"/>
      <c r="D6" s="48"/>
      <c r="E6" s="48"/>
      <c r="F6" s="48"/>
      <c r="G6" s="48"/>
      <c r="H6" s="48"/>
      <c r="I6" s="48"/>
      <c r="Z6" s="54"/>
      <c r="AA6" s="610" t="str">
        <f>+$AA$3</f>
        <v>Diciembre</v>
      </c>
      <c r="AB6" s="916" t="s">
        <v>206</v>
      </c>
      <c r="AC6" s="914"/>
      <c r="AD6" s="914"/>
      <c r="AE6" s="914"/>
      <c r="AF6" s="914"/>
      <c r="AG6" s="914"/>
      <c r="AH6" s="915"/>
    </row>
    <row r="7" spans="1:35" ht="12.75" customHeight="1">
      <c r="A7" s="48"/>
      <c r="B7" s="48"/>
      <c r="C7" s="48"/>
      <c r="D7" s="48"/>
      <c r="E7" s="48"/>
      <c r="F7" s="48"/>
      <c r="G7" s="48"/>
      <c r="H7" s="48"/>
      <c r="I7" s="48"/>
      <c r="Z7" s="54"/>
      <c r="AA7" s="610" t="str">
        <f t="shared" ref="AA7:AA13" si="0">+$AA$3</f>
        <v>Diciembre</v>
      </c>
      <c r="AB7" s="584" t="s">
        <v>202</v>
      </c>
      <c r="AC7" s="366" t="s">
        <v>99</v>
      </c>
      <c r="AD7" s="366" t="s">
        <v>203</v>
      </c>
      <c r="AE7" s="366" t="s">
        <v>103</v>
      </c>
      <c r="AF7" s="366" t="s">
        <v>204</v>
      </c>
      <c r="AG7" s="366" t="s">
        <v>105</v>
      </c>
      <c r="AH7" s="367" t="s">
        <v>205</v>
      </c>
    </row>
    <row r="8" spans="1:35" ht="14.25">
      <c r="A8" s="48"/>
      <c r="B8" s="48"/>
      <c r="C8" s="48"/>
      <c r="D8" s="48"/>
      <c r="E8" s="48"/>
      <c r="F8" s="48"/>
      <c r="G8" s="48"/>
      <c r="H8" s="48"/>
      <c r="I8" s="48"/>
      <c r="Z8" s="609" t="str">
        <f>Z4</f>
        <v>2024 (p)</v>
      </c>
      <c r="AA8" s="610" t="str">
        <f t="shared" si="0"/>
        <v>Diciembre</v>
      </c>
      <c r="AB8" s="577">
        <f>+'Pág.7-C3'!C52</f>
        <v>17599.858</v>
      </c>
      <c r="AC8" s="577">
        <f>+'Pág.7-C3'!D52</f>
        <v>8956.5679999999993</v>
      </c>
      <c r="AD8" s="577">
        <f>+'Pág.7-C3'!E52</f>
        <v>3909.645</v>
      </c>
      <c r="AE8" s="577">
        <f>+'Pág.7-C3'!H52</f>
        <v>351.46</v>
      </c>
      <c r="AF8" s="577">
        <f>+'Pág.7-C3'!I52</f>
        <v>672.16700000000003</v>
      </c>
      <c r="AG8" s="577">
        <f>+'Pág.7-C3'!J52</f>
        <v>3606.893</v>
      </c>
      <c r="AH8" s="577">
        <f>+'Pág.7-C3'!K52</f>
        <v>103.125</v>
      </c>
    </row>
    <row r="9" spans="1:35" ht="12.75" customHeight="1">
      <c r="A9" s="48"/>
      <c r="B9" s="48"/>
      <c r="C9" s="48"/>
      <c r="D9" s="48"/>
      <c r="E9" s="48"/>
      <c r="F9" s="48"/>
      <c r="G9" s="48"/>
      <c r="H9" s="48"/>
      <c r="I9" s="48"/>
      <c r="Z9" s="609" t="str">
        <f>Z5</f>
        <v>2025 (p)</v>
      </c>
      <c r="AA9" s="610" t="str">
        <f t="shared" si="0"/>
        <v>Diciembre</v>
      </c>
      <c r="AB9" s="577">
        <f>+'Pág.7-C3'!C65</f>
        <v>17144.351999999999</v>
      </c>
      <c r="AC9" s="577">
        <f>+'Pág.7-C3'!D65</f>
        <v>8815.9539999999997</v>
      </c>
      <c r="AD9" s="577">
        <f>+'Pág.7-C3'!E65</f>
        <v>3678.8380000000002</v>
      </c>
      <c r="AE9" s="577">
        <f>+'Pág.7-C3'!H65</f>
        <v>323.50799999999998</v>
      </c>
      <c r="AF9" s="577">
        <f>+'Pág.7-C3'!I65</f>
        <v>685.65700000000004</v>
      </c>
      <c r="AG9" s="577">
        <f>+'Pág.7-C3'!J65</f>
        <v>3549.6039999999998</v>
      </c>
      <c r="AH9" s="577">
        <f>+'Pág.7-C3'!K65</f>
        <v>90.790999999999997</v>
      </c>
      <c r="AI9" s="577"/>
    </row>
    <row r="10" spans="1:35" ht="12.75" customHeight="1">
      <c r="A10" s="48"/>
      <c r="Z10" s="54"/>
      <c r="AA10" s="610" t="str">
        <f t="shared" si="0"/>
        <v>Diciembre</v>
      </c>
      <c r="AB10" s="917" t="s">
        <v>207</v>
      </c>
      <c r="AC10" s="918"/>
      <c r="AD10" s="918"/>
      <c r="AE10" s="918"/>
      <c r="AF10" s="918"/>
      <c r="AG10" s="918"/>
      <c r="AH10" s="919"/>
    </row>
    <row r="11" spans="1:35" ht="12.75" customHeight="1">
      <c r="A11" s="48"/>
      <c r="Z11" s="51"/>
      <c r="AA11" s="610" t="str">
        <f t="shared" si="0"/>
        <v>Diciembre</v>
      </c>
      <c r="AB11" s="53" t="s">
        <v>202</v>
      </c>
      <c r="AC11" s="53" t="s">
        <v>99</v>
      </c>
      <c r="AD11" s="53" t="s">
        <v>203</v>
      </c>
      <c r="AE11" s="53" t="s">
        <v>103</v>
      </c>
      <c r="AF11" s="53" t="s">
        <v>204</v>
      </c>
      <c r="AG11" s="53" t="s">
        <v>105</v>
      </c>
      <c r="AH11" s="52" t="s">
        <v>205</v>
      </c>
    </row>
    <row r="12" spans="1:35" ht="12.75" customHeight="1">
      <c r="A12" s="48"/>
      <c r="Z12" s="609" t="str">
        <f>Z4</f>
        <v>2024 (p)</v>
      </c>
      <c r="AA12" s="610" t="str">
        <f t="shared" si="0"/>
        <v>Diciembre</v>
      </c>
      <c r="AB12" s="220">
        <f>(AB8/AB4)*1000</f>
        <v>261.71181727609331</v>
      </c>
      <c r="AC12" s="220">
        <f t="shared" ref="AC12:AH13" si="1">(AC8/AC4)*1000</f>
        <v>273.07442300070124</v>
      </c>
      <c r="AD12" s="220">
        <f t="shared" si="1"/>
        <v>254.02150607497887</v>
      </c>
      <c r="AE12" s="220">
        <f t="shared" si="1"/>
        <v>408.19976771196281</v>
      </c>
      <c r="AF12" s="220">
        <f t="shared" si="1"/>
        <v>360.41126005361934</v>
      </c>
      <c r="AG12" s="220">
        <f t="shared" si="1"/>
        <v>232.14861298835038</v>
      </c>
      <c r="AH12" s="221">
        <f t="shared" si="1"/>
        <v>129.55402010050253</v>
      </c>
    </row>
    <row r="13" spans="1:35" ht="12.75" customHeight="1">
      <c r="A13" s="48"/>
      <c r="B13" s="48"/>
      <c r="C13" s="48"/>
      <c r="D13" s="48"/>
      <c r="E13" s="48"/>
      <c r="F13" s="48"/>
      <c r="G13" s="48"/>
      <c r="H13" s="48"/>
      <c r="I13" s="48"/>
      <c r="Z13" s="609" t="str">
        <f>Z5</f>
        <v>2025 (p)</v>
      </c>
      <c r="AA13" s="610" t="str">
        <f t="shared" si="0"/>
        <v>Diciembre</v>
      </c>
      <c r="AB13" s="222">
        <f>(AB9/AB5)*1000</f>
        <v>266.568483246521</v>
      </c>
      <c r="AC13" s="222">
        <f t="shared" si="1"/>
        <v>280.22739987285439</v>
      </c>
      <c r="AD13" s="222">
        <f t="shared" si="1"/>
        <v>253.32860487536152</v>
      </c>
      <c r="AE13" s="222">
        <f t="shared" si="1"/>
        <v>394.04141291108402</v>
      </c>
      <c r="AF13" s="222">
        <f t="shared" si="1"/>
        <v>345.24521651560929</v>
      </c>
      <c r="AG13" s="222">
        <f t="shared" si="1"/>
        <v>239.2077633263697</v>
      </c>
      <c r="AH13" s="129">
        <f t="shared" si="1"/>
        <v>132.15574963609896</v>
      </c>
    </row>
    <row r="14" spans="1:35" ht="12.75" customHeight="1">
      <c r="A14" s="48"/>
      <c r="B14" s="48"/>
      <c r="C14" s="48"/>
      <c r="D14" s="48"/>
      <c r="E14" s="48"/>
      <c r="F14" s="48"/>
      <c r="G14" s="48"/>
      <c r="H14" s="48"/>
      <c r="I14" s="48"/>
      <c r="AB14" s="60">
        <f>(AB13-AB12)/AB12*100</f>
        <v>1.8557304828555512</v>
      </c>
      <c r="AC14" s="60">
        <f t="shared" ref="AC14:AH14" si="2">(AC13-AC12)/AC12*100</f>
        <v>2.6194239627249085</v>
      </c>
      <c r="AD14" s="60">
        <f t="shared" si="2"/>
        <v>-0.27277265233315756</v>
      </c>
      <c r="AE14" s="60">
        <f>(AE13-AE12)/AE12*100</f>
        <v>-3.4684867363445719</v>
      </c>
      <c r="AF14" s="60">
        <f t="shared" si="2"/>
        <v>-4.2079827183406433</v>
      </c>
      <c r="AG14" s="60">
        <f t="shared" si="2"/>
        <v>3.0407893664105425</v>
      </c>
      <c r="AH14" s="60">
        <f t="shared" si="2"/>
        <v>2.008219840324617</v>
      </c>
    </row>
    <row r="15" spans="1:35" ht="12.75" customHeight="1">
      <c r="A15" s="48"/>
      <c r="B15" s="48"/>
      <c r="C15" s="48"/>
      <c r="D15" s="48"/>
      <c r="E15" s="48"/>
      <c r="F15" s="48"/>
      <c r="G15" s="48"/>
      <c r="H15" s="48"/>
      <c r="I15" s="48"/>
      <c r="AA15" s="34"/>
      <c r="AB15" s="38"/>
      <c r="AC15" s="38"/>
      <c r="AD15" s="38"/>
      <c r="AE15" s="38"/>
      <c r="AF15" s="38"/>
      <c r="AG15" s="38"/>
      <c r="AH15" s="38"/>
    </row>
    <row r="16" spans="1:35" ht="12.75" customHeight="1">
      <c r="A16" s="48"/>
      <c r="B16" s="48"/>
      <c r="C16" s="48"/>
      <c r="D16" s="48"/>
      <c r="E16" s="48"/>
      <c r="F16" s="48"/>
      <c r="G16" s="48"/>
      <c r="H16" s="48"/>
      <c r="I16" s="48"/>
      <c r="Z16" s="35"/>
      <c r="AA16" s="34"/>
      <c r="AB16" s="50"/>
      <c r="AC16" s="50"/>
      <c r="AD16" s="50"/>
      <c r="AE16" s="50"/>
      <c r="AF16" s="50"/>
      <c r="AG16" s="50"/>
      <c r="AH16" s="50"/>
    </row>
    <row r="17" spans="1:1" ht="12.75" customHeight="1">
      <c r="A17" s="48"/>
    </row>
    <row r="18" spans="1:1" ht="12.75" customHeight="1">
      <c r="A18" s="48"/>
    </row>
    <row r="19" spans="1:1" ht="12.75" customHeight="1">
      <c r="A19" s="48"/>
    </row>
    <row r="20" spans="1:1" ht="12.75" customHeight="1">
      <c r="A20" s="48"/>
    </row>
    <row r="21" spans="1:1" ht="12.75" customHeight="1">
      <c r="A21" s="48"/>
    </row>
    <row r="22" spans="1:1" ht="12.75" customHeight="1">
      <c r="A22" s="48"/>
    </row>
    <row r="23" spans="1:1" ht="12.75" customHeight="1">
      <c r="A23" s="48"/>
    </row>
    <row r="24" spans="1:1" ht="12.75" customHeight="1">
      <c r="A24" s="48"/>
    </row>
    <row r="25" spans="1:1" ht="12.75" customHeight="1">
      <c r="A25" s="48"/>
    </row>
    <row r="26" spans="1:1" ht="12.75" customHeight="1">
      <c r="A26" s="48"/>
    </row>
    <row r="27" spans="1:1" ht="12.75" customHeight="1">
      <c r="A27" s="48"/>
    </row>
    <row r="38" spans="4:4">
      <c r="D38" s="672"/>
    </row>
  </sheetData>
  <mergeCells count="3">
    <mergeCell ref="AB2:AH2"/>
    <mergeCell ref="AB6:AH6"/>
    <mergeCell ref="AB10:AH10"/>
  </mergeCells>
  <printOptions horizontalCentered="1" verticalCentered="1"/>
  <pageMargins left="0.25" right="0.25" top="0.75" bottom="0.75" header="0.3" footer="0.3"/>
  <pageSetup scale="8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F71"/>
  <sheetViews>
    <sheetView view="pageBreakPreview" zoomScale="90" zoomScaleNormal="100" zoomScaleSheetLayoutView="90" workbookViewId="0">
      <selection activeCell="B47" sqref="B47"/>
    </sheetView>
  </sheetViews>
  <sheetFormatPr baseColWidth="10" defaultColWidth="11.42578125" defaultRowHeight="12.75"/>
  <cols>
    <col min="1" max="1" width="68.42578125" style="16" customWidth="1"/>
    <col min="2" max="2" width="104.28515625" style="12" customWidth="1"/>
    <col min="3" max="25" width="11.42578125" style="12"/>
    <col min="26" max="26" width="15.5703125" style="12" customWidth="1"/>
    <col min="27" max="27" width="10.7109375" style="13" customWidth="1"/>
    <col min="28" max="29" width="10.7109375" style="12" customWidth="1"/>
    <col min="30" max="30" width="9.42578125" style="12" bestFit="1" customWidth="1"/>
    <col min="31" max="31" width="17" style="12" customWidth="1"/>
    <col min="32" max="43" width="10.7109375" style="12" customWidth="1"/>
    <col min="44" max="16384" width="11.42578125" style="12"/>
  </cols>
  <sheetData>
    <row r="1" spans="1:32">
      <c r="A1" s="57"/>
      <c r="B1" s="48" t="s">
        <v>208</v>
      </c>
      <c r="C1" s="47"/>
      <c r="D1" s="47"/>
      <c r="E1" s="47"/>
      <c r="F1" s="47"/>
      <c r="G1" s="47"/>
      <c r="H1" s="47"/>
      <c r="I1" s="47"/>
    </row>
    <row r="2" spans="1:32">
      <c r="A2" s="57"/>
      <c r="B2" s="48"/>
      <c r="C2" s="47"/>
      <c r="D2" s="47"/>
      <c r="E2" s="47"/>
      <c r="F2" s="47"/>
      <c r="G2" s="47"/>
      <c r="H2" s="47"/>
      <c r="I2" s="47"/>
      <c r="AA2" s="920" t="s">
        <v>209</v>
      </c>
      <c r="AB2" s="921"/>
      <c r="AC2" s="921"/>
      <c r="AD2" s="921"/>
      <c r="AE2" s="921"/>
      <c r="AF2" s="922"/>
    </row>
    <row r="3" spans="1:32">
      <c r="A3" s="57"/>
      <c r="B3" s="48"/>
      <c r="C3" s="47"/>
      <c r="D3" s="47"/>
      <c r="E3" s="47"/>
      <c r="F3" s="47"/>
      <c r="G3" s="47"/>
      <c r="H3" s="47"/>
      <c r="I3" s="47"/>
      <c r="AA3" s="223" t="s">
        <v>96</v>
      </c>
      <c r="AB3" s="223" t="s">
        <v>97</v>
      </c>
      <c r="AC3" s="223" t="s">
        <v>203</v>
      </c>
      <c r="AD3" s="223" t="s">
        <v>105</v>
      </c>
      <c r="AE3" s="223" t="s">
        <v>210</v>
      </c>
      <c r="AF3" s="437" t="s">
        <v>99</v>
      </c>
    </row>
    <row r="4" spans="1:32">
      <c r="A4" s="57"/>
      <c r="B4" s="48"/>
      <c r="C4" s="47"/>
      <c r="D4" s="47"/>
      <c r="E4" s="47"/>
      <c r="F4" s="47"/>
      <c r="G4" s="47"/>
      <c r="H4" s="47"/>
      <c r="I4" s="47"/>
      <c r="AA4" s="438">
        <v>2022</v>
      </c>
      <c r="AB4" s="249">
        <v>44562</v>
      </c>
      <c r="AC4" s="439">
        <f>+'Pág.6-C2'!E15</f>
        <v>13308</v>
      </c>
      <c r="AD4" s="439">
        <f>+'Pág.6-C2'!J15</f>
        <v>11779</v>
      </c>
      <c r="AE4" s="439">
        <f>AC4+AD4</f>
        <v>25087</v>
      </c>
      <c r="AF4" s="439">
        <f>+'Pág.6-C2'!D15</f>
        <v>27772</v>
      </c>
    </row>
    <row r="5" spans="1:32">
      <c r="B5" s="16"/>
      <c r="AA5" s="250"/>
      <c r="AB5" s="167">
        <v>44593</v>
      </c>
      <c r="AC5" s="439">
        <f>+'Pág.6-C2'!E16</f>
        <v>14360</v>
      </c>
      <c r="AD5" s="439">
        <f>+'Pág.6-C2'!J16</f>
        <v>11892</v>
      </c>
      <c r="AE5" s="439">
        <f t="shared" ref="AE5:AE27" si="0">AC5+AD5</f>
        <v>26252</v>
      </c>
      <c r="AF5" s="439">
        <f>+'Pág.6-C2'!D16</f>
        <v>28627</v>
      </c>
    </row>
    <row r="6" spans="1:32">
      <c r="B6" s="16"/>
      <c r="AA6" s="250"/>
      <c r="AB6" s="167">
        <v>44621</v>
      </c>
      <c r="AC6" s="439">
        <f>+'Pág.6-C2'!E17</f>
        <v>20163</v>
      </c>
      <c r="AD6" s="439">
        <f>+'Pág.6-C2'!J17</f>
        <v>15374</v>
      </c>
      <c r="AE6" s="439">
        <f t="shared" si="0"/>
        <v>35537</v>
      </c>
      <c r="AF6" s="439">
        <f>+'Pág.6-C2'!D17</f>
        <v>32630</v>
      </c>
    </row>
    <row r="7" spans="1:32">
      <c r="B7" s="16"/>
      <c r="AA7" s="250"/>
      <c r="AB7" s="167">
        <v>44652</v>
      </c>
      <c r="AC7" s="439">
        <f>+'Pág.6-C2'!E18</f>
        <v>15664</v>
      </c>
      <c r="AD7" s="439">
        <f>+'Pág.6-C2'!J18</f>
        <v>11775</v>
      </c>
      <c r="AE7" s="439">
        <f t="shared" si="0"/>
        <v>27439</v>
      </c>
      <c r="AF7" s="439">
        <f>+'Pág.6-C2'!D18</f>
        <v>25206</v>
      </c>
    </row>
    <row r="8" spans="1:32">
      <c r="B8" s="16"/>
      <c r="AA8" s="250"/>
      <c r="AB8" s="167">
        <v>44682</v>
      </c>
      <c r="AC8" s="439">
        <f>+'Pág.6-C2'!E19</f>
        <v>20423</v>
      </c>
      <c r="AD8" s="439">
        <f>+'Pág.6-C2'!J19</f>
        <v>14254</v>
      </c>
      <c r="AE8" s="439">
        <f t="shared" si="0"/>
        <v>34677</v>
      </c>
      <c r="AF8" s="439">
        <f>+'Pág.6-C2'!D19</f>
        <v>28393</v>
      </c>
    </row>
    <row r="9" spans="1:32">
      <c r="B9" s="16"/>
      <c r="AA9" s="250"/>
      <c r="AB9" s="167">
        <v>44713</v>
      </c>
      <c r="AC9" s="439">
        <f>+'Pág.6-C2'!E20</f>
        <v>18987</v>
      </c>
      <c r="AD9" s="439">
        <f>+'Pág.6-C2'!J20</f>
        <v>13275</v>
      </c>
      <c r="AE9" s="439">
        <f t="shared" si="0"/>
        <v>32262</v>
      </c>
      <c r="AF9" s="439">
        <f>+'Pág.6-C2'!D20</f>
        <v>28704</v>
      </c>
    </row>
    <row r="10" spans="1:32">
      <c r="B10" s="16"/>
      <c r="AA10" s="250"/>
      <c r="AB10" s="167">
        <v>44743</v>
      </c>
      <c r="AC10" s="439">
        <f>+'Pág.6-C2'!E21</f>
        <v>16041</v>
      </c>
      <c r="AD10" s="439">
        <f>+'Pág.6-C2'!J21</f>
        <v>12329</v>
      </c>
      <c r="AE10" s="439">
        <f t="shared" si="0"/>
        <v>28370</v>
      </c>
      <c r="AF10" s="439">
        <f>+'Pág.6-C2'!D21</f>
        <v>30413</v>
      </c>
    </row>
    <row r="11" spans="1:32">
      <c r="B11" s="16"/>
      <c r="AA11" s="250"/>
      <c r="AB11" s="167">
        <v>44774</v>
      </c>
      <c r="AC11" s="439">
        <f>+'Pág.6-C2'!E22</f>
        <v>16730</v>
      </c>
      <c r="AD11" s="439">
        <f>+'Pág.6-C2'!J22</f>
        <v>15776</v>
      </c>
      <c r="AE11" s="439">
        <f t="shared" si="0"/>
        <v>32506</v>
      </c>
      <c r="AF11" s="439">
        <f>+'Pág.6-C2'!D22</f>
        <v>35669</v>
      </c>
    </row>
    <row r="12" spans="1:32">
      <c r="B12" s="16"/>
      <c r="AA12" s="250"/>
      <c r="AB12" s="167">
        <v>44805</v>
      </c>
      <c r="AC12" s="439">
        <f>+'Pág.6-C2'!E23</f>
        <v>13423</v>
      </c>
      <c r="AD12" s="439">
        <f>+'Pág.6-C2'!J23</f>
        <v>11676</v>
      </c>
      <c r="AE12" s="439">
        <f t="shared" si="0"/>
        <v>25099</v>
      </c>
      <c r="AF12" s="439">
        <f>+'Pág.6-C2'!D23</f>
        <v>30321</v>
      </c>
    </row>
    <row r="13" spans="1:32">
      <c r="B13" s="16"/>
      <c r="AA13" s="250"/>
      <c r="AB13" s="167">
        <v>44835</v>
      </c>
      <c r="AC13" s="439">
        <f>+'Pág.6-C2'!E24</f>
        <v>11316</v>
      </c>
      <c r="AD13" s="439">
        <f>+'Pág.6-C2'!J24</f>
        <v>10289</v>
      </c>
      <c r="AE13" s="439">
        <f t="shared" si="0"/>
        <v>21605</v>
      </c>
      <c r="AF13" s="439">
        <f>+'Pág.6-C2'!D24</f>
        <v>26321</v>
      </c>
    </row>
    <row r="14" spans="1:32">
      <c r="B14" s="16"/>
      <c r="AA14" s="250"/>
      <c r="AB14" s="167">
        <v>44866</v>
      </c>
      <c r="AC14" s="439">
        <f>+'Pág.6-C2'!E25</f>
        <v>12834</v>
      </c>
      <c r="AD14" s="439">
        <f>+'Pág.6-C2'!J25</f>
        <v>12583</v>
      </c>
      <c r="AE14" s="439">
        <f t="shared" si="0"/>
        <v>25417</v>
      </c>
      <c r="AF14" s="439">
        <f>+'Pág.6-C2'!D25</f>
        <v>29022</v>
      </c>
    </row>
    <row r="15" spans="1:32">
      <c r="B15" s="16"/>
      <c r="C15" s="26"/>
      <c r="AA15" s="585"/>
      <c r="AB15" s="251">
        <v>44896</v>
      </c>
      <c r="AC15" s="439">
        <f>+'Pág.6-C2'!E26</f>
        <v>12796</v>
      </c>
      <c r="AD15" s="439">
        <f>+'Pág.6-C2'!J26</f>
        <v>14071</v>
      </c>
      <c r="AE15" s="252">
        <f t="shared" si="0"/>
        <v>26867</v>
      </c>
      <c r="AF15" s="439">
        <f>+'Pág.6-C2'!D26</f>
        <v>31499</v>
      </c>
    </row>
    <row r="16" spans="1:32">
      <c r="B16" s="16"/>
      <c r="C16" s="26"/>
      <c r="AA16" s="225">
        <v>2023</v>
      </c>
      <c r="AB16" s="440">
        <v>44927</v>
      </c>
      <c r="AC16" s="439">
        <f>+'Pág.6-C2'!E28</f>
        <v>12556</v>
      </c>
      <c r="AD16" s="439">
        <f>+'Pág.6-C2'!J28</f>
        <v>12296</v>
      </c>
      <c r="AE16" s="441">
        <f>AC16+AD16</f>
        <v>24852</v>
      </c>
      <c r="AF16" s="439">
        <f>+'Pág.6-C2'!D28</f>
        <v>29839</v>
      </c>
    </row>
    <row r="17" spans="1:32">
      <c r="B17" s="16"/>
      <c r="AA17" s="18"/>
      <c r="AB17" s="251">
        <v>44958</v>
      </c>
      <c r="AC17" s="439">
        <f>+'Pág.6-C2'!E29</f>
        <v>12134</v>
      </c>
      <c r="AD17" s="439">
        <f>+'Pág.6-C2'!J29</f>
        <v>12392</v>
      </c>
      <c r="AE17" s="441">
        <f>AC17+AD17</f>
        <v>24526</v>
      </c>
      <c r="AF17" s="439">
        <f>+'Pág.6-C2'!D29</f>
        <v>28980</v>
      </c>
    </row>
    <row r="18" spans="1:32">
      <c r="B18" s="16"/>
      <c r="AA18" s="18"/>
      <c r="AB18" s="251">
        <v>44986</v>
      </c>
      <c r="AC18" s="439">
        <f>+'Pág.6-C2'!E30</f>
        <v>17486</v>
      </c>
      <c r="AD18" s="439">
        <f>+'Pág.6-C2'!J30</f>
        <v>13784</v>
      </c>
      <c r="AE18" s="441">
        <f t="shared" si="0"/>
        <v>31270</v>
      </c>
      <c r="AF18" s="439">
        <f>+'Pág.6-C2'!D30</f>
        <v>31983</v>
      </c>
    </row>
    <row r="19" spans="1:32">
      <c r="B19" s="16"/>
      <c r="AA19" s="18"/>
      <c r="AB19" s="251">
        <v>45017</v>
      </c>
      <c r="AC19" s="439">
        <f>+'Pág.6-C2'!E31</f>
        <v>16147</v>
      </c>
      <c r="AD19" s="439">
        <f>+'Pág.6-C2'!J31</f>
        <v>13030</v>
      </c>
      <c r="AE19" s="441">
        <f t="shared" si="0"/>
        <v>29177</v>
      </c>
      <c r="AF19" s="439">
        <f>+'Pág.6-C2'!D31</f>
        <v>25443</v>
      </c>
    </row>
    <row r="20" spans="1:32">
      <c r="B20" s="16"/>
      <c r="AA20" s="18"/>
      <c r="AB20" s="251">
        <v>45047</v>
      </c>
      <c r="AC20" s="439">
        <f>+'Pág.6-C2'!E32</f>
        <v>19707</v>
      </c>
      <c r="AD20" s="439">
        <f>+'Pág.6-C2'!J32</f>
        <v>13845</v>
      </c>
      <c r="AE20" s="441">
        <f t="shared" si="0"/>
        <v>33552</v>
      </c>
      <c r="AF20" s="439">
        <f>+'Pág.6-C2'!D32</f>
        <v>29843</v>
      </c>
    </row>
    <row r="21" spans="1:32">
      <c r="B21" s="16"/>
      <c r="AA21" s="18"/>
      <c r="AB21" s="251">
        <v>45078</v>
      </c>
      <c r="AC21" s="439">
        <f>+'Pág.6-C2'!E33</f>
        <v>15471</v>
      </c>
      <c r="AD21" s="439">
        <f>+'Pág.6-C2'!J33</f>
        <v>11971</v>
      </c>
      <c r="AE21" s="441">
        <f t="shared" si="0"/>
        <v>27442</v>
      </c>
      <c r="AF21" s="439">
        <f>+'Pág.6-C2'!D33</f>
        <v>27806</v>
      </c>
    </row>
    <row r="22" spans="1:32">
      <c r="B22" s="16"/>
      <c r="AA22" s="18"/>
      <c r="AB22" s="251">
        <v>45108</v>
      </c>
      <c r="AC22" s="439">
        <f>+'Pág.6-C2'!E34</f>
        <v>15074</v>
      </c>
      <c r="AD22" s="439">
        <f>+'Pág.6-C2'!J34</f>
        <v>11113</v>
      </c>
      <c r="AE22" s="441">
        <f t="shared" si="0"/>
        <v>26187</v>
      </c>
      <c r="AF22" s="439">
        <f>+'Pág.6-C2'!D34</f>
        <v>29961</v>
      </c>
    </row>
    <row r="23" spans="1:32">
      <c r="B23" s="16"/>
      <c r="AA23" s="18"/>
      <c r="AB23" s="251">
        <v>45139</v>
      </c>
      <c r="AC23" s="439">
        <f>+'Pág.6-C2'!E35</f>
        <v>15443</v>
      </c>
      <c r="AD23" s="439">
        <f>+'Pág.6-C2'!J35</f>
        <v>13497</v>
      </c>
      <c r="AE23" s="441">
        <f>AC23+AD23</f>
        <v>28940</v>
      </c>
      <c r="AF23" s="439">
        <f>+'Pág.6-C2'!D35</f>
        <v>34699</v>
      </c>
    </row>
    <row r="24" spans="1:32">
      <c r="B24" s="16"/>
      <c r="AA24" s="18"/>
      <c r="AB24" s="251">
        <v>45170</v>
      </c>
      <c r="AC24" s="439">
        <f>+'Pág.6-C2'!E36</f>
        <v>11907</v>
      </c>
      <c r="AD24" s="439">
        <f>+'Pág.6-C2'!J36</f>
        <v>11087</v>
      </c>
      <c r="AE24" s="442">
        <f t="shared" si="0"/>
        <v>22994</v>
      </c>
      <c r="AF24" s="439">
        <f>+'Pág.6-C2'!D36</f>
        <v>28308</v>
      </c>
    </row>
    <row r="25" spans="1:32">
      <c r="B25" s="16"/>
      <c r="AA25" s="18"/>
      <c r="AB25" s="251">
        <v>45200</v>
      </c>
      <c r="AC25" s="439">
        <f>+'Pág.6-C2'!E37</f>
        <v>13888</v>
      </c>
      <c r="AD25" s="439">
        <f>+'Pág.6-C2'!J37</f>
        <v>12116</v>
      </c>
      <c r="AE25" s="442">
        <f t="shared" si="0"/>
        <v>26004</v>
      </c>
      <c r="AF25" s="439">
        <f>+'Pág.6-C2'!D37</f>
        <v>28877</v>
      </c>
    </row>
    <row r="26" spans="1:32">
      <c r="B26" s="16"/>
      <c r="AA26" s="18"/>
      <c r="AB26" s="251">
        <v>45231</v>
      </c>
      <c r="AC26" s="439">
        <f>+'Pág.6-C2'!E38</f>
        <v>15072</v>
      </c>
      <c r="AD26" s="439">
        <f>+'Pág.6-C2'!J38</f>
        <v>12944</v>
      </c>
      <c r="AE26" s="442">
        <f t="shared" si="0"/>
        <v>28016</v>
      </c>
      <c r="AF26" s="439">
        <f>+'Pág.6-C2'!D38</f>
        <v>30160</v>
      </c>
    </row>
    <row r="27" spans="1:32">
      <c r="B27" s="16"/>
      <c r="AA27" s="17"/>
      <c r="AB27" s="251">
        <v>45261</v>
      </c>
      <c r="AC27" s="439">
        <f>+'Pág.6-C2'!E39</f>
        <v>13369</v>
      </c>
      <c r="AD27" s="439">
        <f>+'Pág.6-C2'!J39</f>
        <v>14003</v>
      </c>
      <c r="AE27" s="442">
        <f t="shared" si="0"/>
        <v>27372</v>
      </c>
      <c r="AF27" s="439">
        <f>+'Pág.6-C2'!D39</f>
        <v>30287</v>
      </c>
    </row>
    <row r="28" spans="1:32">
      <c r="B28" s="16"/>
      <c r="AA28" s="225">
        <v>2024</v>
      </c>
      <c r="AB28" s="440">
        <v>45292</v>
      </c>
      <c r="AC28" s="439">
        <f>+'Pág.6-C2'!E41</f>
        <v>14823</v>
      </c>
      <c r="AD28" s="439">
        <f>+'Pág.6-C2'!J41</f>
        <v>14370</v>
      </c>
      <c r="AE28" s="442">
        <f t="shared" ref="AE28:AE39" si="1">AC28+AD28</f>
        <v>29193</v>
      </c>
      <c r="AF28" s="439">
        <f>+'Pág.6-C2'!D41</f>
        <v>31472</v>
      </c>
    </row>
    <row r="29" spans="1:32">
      <c r="A29" s="48"/>
      <c r="B29" s="16"/>
      <c r="AA29" s="18"/>
      <c r="AB29" s="251">
        <v>45323</v>
      </c>
      <c r="AC29" s="439">
        <f>+'Pág.6-C2'!E42</f>
        <v>14570</v>
      </c>
      <c r="AD29" s="439">
        <f>+'Pág.6-C2'!J42</f>
        <v>13735</v>
      </c>
      <c r="AE29" s="442">
        <f t="shared" si="1"/>
        <v>28305</v>
      </c>
      <c r="AF29" s="439">
        <f>+'Pág.6-C2'!D42</f>
        <v>31134</v>
      </c>
    </row>
    <row r="30" spans="1:32">
      <c r="AA30" s="18"/>
      <c r="AB30" s="251">
        <v>45352</v>
      </c>
      <c r="AC30" s="439">
        <f>+'Pág.6-C2'!E43</f>
        <v>17194</v>
      </c>
      <c r="AD30" s="439">
        <f>+'Pág.6-C2'!J43</f>
        <v>13505</v>
      </c>
      <c r="AE30" s="442">
        <f t="shared" si="1"/>
        <v>30699</v>
      </c>
      <c r="AF30" s="439">
        <f>+'Pág.6-C2'!D43</f>
        <v>28276</v>
      </c>
    </row>
    <row r="31" spans="1:32">
      <c r="AA31" s="18"/>
      <c r="AB31" s="251">
        <v>45383</v>
      </c>
      <c r="AC31" s="439">
        <f>+'Pág.6-C2'!E44</f>
        <v>19392</v>
      </c>
      <c r="AD31" s="439">
        <f>+'Pág.6-C2'!J44</f>
        <v>15024</v>
      </c>
      <c r="AE31" s="442">
        <f t="shared" si="1"/>
        <v>34416</v>
      </c>
      <c r="AF31" s="439">
        <f>+'Pág.6-C2'!D44</f>
        <v>32797</v>
      </c>
    </row>
    <row r="32" spans="1:32">
      <c r="AA32" s="18"/>
      <c r="AB32" s="251">
        <v>45413</v>
      </c>
      <c r="AC32" s="439">
        <f>+'Pág.6-C2'!E45</f>
        <v>19302</v>
      </c>
      <c r="AD32" s="439">
        <f>+'Pág.6-C2'!J45</f>
        <v>13229</v>
      </c>
      <c r="AE32" s="442">
        <f t="shared" si="1"/>
        <v>32531</v>
      </c>
      <c r="AF32" s="439">
        <f>+'Pág.6-C2'!D45</f>
        <v>32629</v>
      </c>
    </row>
    <row r="33" spans="4:32" s="12" customFormat="1">
      <c r="AA33" s="18"/>
      <c r="AB33" s="251">
        <v>45444</v>
      </c>
      <c r="AC33" s="439">
        <f>+'Pág.6-C2'!E46</f>
        <v>16815</v>
      </c>
      <c r="AD33" s="439">
        <f>+'Pág.6-C2'!J46</f>
        <v>12330</v>
      </c>
      <c r="AE33" s="442">
        <f t="shared" si="1"/>
        <v>29145</v>
      </c>
      <c r="AF33" s="439">
        <f>+'Pág.6-C2'!D46</f>
        <v>26927</v>
      </c>
    </row>
    <row r="34" spans="4:32" s="12" customFormat="1">
      <c r="AA34" s="18"/>
      <c r="AB34" s="251">
        <v>45474</v>
      </c>
      <c r="AC34" s="439">
        <f>+'Pág.6-C2'!E47</f>
        <v>16383</v>
      </c>
      <c r="AD34" s="439">
        <f>+'Pág.6-C2'!J47</f>
        <v>13735</v>
      </c>
      <c r="AE34" s="442">
        <f t="shared" si="1"/>
        <v>30118</v>
      </c>
      <c r="AF34" s="439">
        <f>+'Pág.6-C2'!D47</f>
        <v>32603</v>
      </c>
    </row>
    <row r="35" spans="4:32" s="12" customFormat="1">
      <c r="AA35" s="18"/>
      <c r="AB35" s="251">
        <v>45505</v>
      </c>
      <c r="AC35" s="439">
        <f>+'Pág.6-C2'!E48</f>
        <v>14206</v>
      </c>
      <c r="AD35" s="439">
        <f>+'Pág.6-C2'!J48</f>
        <v>13596</v>
      </c>
      <c r="AE35" s="442">
        <f t="shared" si="1"/>
        <v>27802</v>
      </c>
      <c r="AF35" s="439">
        <f>+'Pág.6-C2'!D48</f>
        <v>32651</v>
      </c>
    </row>
    <row r="36" spans="4:32" s="12" customFormat="1">
      <c r="AA36" s="18"/>
      <c r="AB36" s="251">
        <v>45536</v>
      </c>
      <c r="AC36" s="439">
        <f>+'Pág.6-C2'!E49</f>
        <v>10347</v>
      </c>
      <c r="AD36" s="439">
        <f>+'Pág.6-C2'!J49</f>
        <v>11404</v>
      </c>
      <c r="AE36" s="442">
        <f t="shared" si="1"/>
        <v>21751</v>
      </c>
      <c r="AF36" s="439">
        <f>+'Pág.6-C2'!D49</f>
        <v>28202</v>
      </c>
    </row>
    <row r="37" spans="4:32" s="12" customFormat="1">
      <c r="AA37" s="18"/>
      <c r="AB37" s="251">
        <v>45566</v>
      </c>
      <c r="AC37" s="439">
        <f>+'Pág.6-C2'!E50</f>
        <v>15630</v>
      </c>
      <c r="AD37" s="439">
        <f>+'Pág.6-C2'!J50</f>
        <v>12583</v>
      </c>
      <c r="AE37" s="442">
        <f t="shared" si="1"/>
        <v>28213</v>
      </c>
      <c r="AF37" s="439">
        <f>+'Pág.6-C2'!D50</f>
        <v>30465</v>
      </c>
    </row>
    <row r="38" spans="4:32" s="12" customFormat="1">
      <c r="D38" s="111"/>
      <c r="AA38" s="18"/>
      <c r="AB38" s="251">
        <v>45597</v>
      </c>
      <c r="AC38" s="439">
        <f>+'Pág.6-C2'!E51</f>
        <v>13891</v>
      </c>
      <c r="AD38" s="439">
        <f>+'Pág.6-C2'!J51</f>
        <v>13609</v>
      </c>
      <c r="AE38" s="442">
        <f t="shared" si="1"/>
        <v>27500</v>
      </c>
      <c r="AF38" s="439">
        <f>+'Pág.6-C2'!D51</f>
        <v>29681</v>
      </c>
    </row>
    <row r="39" spans="4:32" s="12" customFormat="1">
      <c r="AA39" s="17"/>
      <c r="AB39" s="251">
        <v>45627</v>
      </c>
      <c r="AC39" s="439">
        <f>+'Pág.6-C2'!E52</f>
        <v>15391</v>
      </c>
      <c r="AD39" s="439">
        <f>+'Pág.6-C2'!J52</f>
        <v>15537</v>
      </c>
      <c r="AE39" s="442">
        <f t="shared" si="1"/>
        <v>30928</v>
      </c>
      <c r="AF39" s="439">
        <f>+'Pág.6-C2'!D52</f>
        <v>32799</v>
      </c>
    </row>
    <row r="40" spans="4:32" s="12" customFormat="1">
      <c r="AA40" s="225">
        <v>2025</v>
      </c>
      <c r="AB40" s="440">
        <v>45658</v>
      </c>
      <c r="AC40" s="439">
        <f>+'Pág.6-C2'!E54</f>
        <v>16418</v>
      </c>
      <c r="AD40" s="439">
        <f>+'Pág.6-C2'!J54</f>
        <v>15465</v>
      </c>
      <c r="AE40" s="442">
        <f t="shared" ref="AE40:AE51" si="2">AC40+AD40</f>
        <v>31883</v>
      </c>
      <c r="AF40" s="439">
        <f>+'Pág.6-C2'!D54</f>
        <v>31402</v>
      </c>
    </row>
    <row r="41" spans="4:32" s="12" customFormat="1">
      <c r="AA41" s="18"/>
      <c r="AB41" s="251">
        <v>45689</v>
      </c>
      <c r="AC41" s="439">
        <f>+'Pág.6-C2'!E55</f>
        <v>13876</v>
      </c>
      <c r="AD41" s="439">
        <f>+'Pág.6-C2'!J55</f>
        <v>14054</v>
      </c>
      <c r="AE41" s="442">
        <f t="shared" si="2"/>
        <v>27930</v>
      </c>
      <c r="AF41" s="439">
        <f>+'Pág.6-C2'!D55</f>
        <v>29425</v>
      </c>
    </row>
    <row r="42" spans="4:32" s="12" customFormat="1">
      <c r="AA42" s="18"/>
      <c r="AB42" s="440">
        <v>45717</v>
      </c>
      <c r="AC42" s="439">
        <f>+'Pág.6-C2'!E56</f>
        <v>16902</v>
      </c>
      <c r="AD42" s="439">
        <f>+'Pág.6-C2'!J56</f>
        <v>13969</v>
      </c>
      <c r="AE42" s="442">
        <f t="shared" si="2"/>
        <v>30871</v>
      </c>
      <c r="AF42" s="439">
        <f>+'Pág.6-C2'!D56</f>
        <v>30622</v>
      </c>
    </row>
    <row r="43" spans="4:32" s="12" customFormat="1">
      <c r="AA43" s="18"/>
      <c r="AB43" s="251">
        <v>45748</v>
      </c>
      <c r="AC43" s="439">
        <f>+'Pág.6-C2'!E57</f>
        <v>18748</v>
      </c>
      <c r="AD43" s="439">
        <f>+'Pág.6-C2'!J57</f>
        <v>14606</v>
      </c>
      <c r="AE43" s="442">
        <f t="shared" si="2"/>
        <v>33354</v>
      </c>
      <c r="AF43" s="439">
        <f>+'Pág.6-C2'!D57</f>
        <v>29982</v>
      </c>
    </row>
    <row r="44" spans="4:32" s="12" customFormat="1">
      <c r="AA44" s="18"/>
      <c r="AB44" s="440">
        <v>45778</v>
      </c>
      <c r="AC44" s="439">
        <f>+'Pág.6-C2'!E58</f>
        <v>18777</v>
      </c>
      <c r="AD44" s="439">
        <f>+'Pág.6-C2'!J58</f>
        <v>14659</v>
      </c>
      <c r="AE44" s="442">
        <f t="shared" si="2"/>
        <v>33436</v>
      </c>
      <c r="AF44" s="439">
        <f>+'Pág.6-C2'!D58</f>
        <v>31000</v>
      </c>
    </row>
    <row r="45" spans="4:32" s="12" customFormat="1">
      <c r="AA45" s="18"/>
      <c r="AB45" s="251">
        <v>45809</v>
      </c>
      <c r="AC45" s="439">
        <f>+'Pág.6-C2'!E59</f>
        <v>18262</v>
      </c>
      <c r="AD45" s="439">
        <f>+'Pág.6-C2'!J59</f>
        <v>13440</v>
      </c>
      <c r="AE45" s="442">
        <f t="shared" si="2"/>
        <v>31702</v>
      </c>
      <c r="AF45" s="439">
        <f>+'Pág.6-C2'!D59</f>
        <v>28519</v>
      </c>
    </row>
    <row r="46" spans="4:32" s="12" customFormat="1">
      <c r="AA46" s="18"/>
      <c r="AB46" s="440">
        <v>45839</v>
      </c>
      <c r="AC46" s="439">
        <f>+'Pág.6-C2'!E60</f>
        <v>16224</v>
      </c>
      <c r="AD46" s="439">
        <f>+'Pág.6-C2'!J60</f>
        <v>14450</v>
      </c>
      <c r="AE46" s="442">
        <f>AC46+AD46</f>
        <v>30674</v>
      </c>
      <c r="AF46" s="439">
        <f>+'Pág.6-C2'!D60</f>
        <v>30330</v>
      </c>
    </row>
    <row r="47" spans="4:32" s="12" customFormat="1">
      <c r="AA47" s="18"/>
      <c r="AB47" s="251">
        <v>45870</v>
      </c>
      <c r="AC47" s="439">
        <f>+'Pág.6-C2'!E61</f>
        <v>14650</v>
      </c>
      <c r="AD47" s="439">
        <f>+'Pág.6-C2'!J61</f>
        <v>13218</v>
      </c>
      <c r="AE47" s="442">
        <f t="shared" si="2"/>
        <v>27868</v>
      </c>
      <c r="AF47" s="439">
        <f>+'Pág.6-C2'!D61</f>
        <v>29116</v>
      </c>
    </row>
    <row r="48" spans="4:32" s="12" customFormat="1">
      <c r="AA48" s="18"/>
      <c r="AB48" s="440">
        <v>45901</v>
      </c>
      <c r="AC48" s="439">
        <f>+'Pág.6-C2'!E62</f>
        <v>12221</v>
      </c>
      <c r="AD48" s="439">
        <f>+'Pág.6-C2'!J62</f>
        <v>12662</v>
      </c>
      <c r="AE48" s="442">
        <f t="shared" si="2"/>
        <v>24883</v>
      </c>
      <c r="AF48" s="439">
        <f>+'Pág.6-C2'!D62</f>
        <v>28567</v>
      </c>
    </row>
    <row r="49" spans="27:32">
      <c r="AA49" s="18"/>
      <c r="AB49" s="251">
        <v>45931</v>
      </c>
      <c r="AC49" s="439">
        <f>+'Pág.6-C2'!E63</f>
        <v>13930</v>
      </c>
      <c r="AD49" s="439">
        <f>+'Pág.6-C2'!J63</f>
        <v>12405</v>
      </c>
      <c r="AE49" s="442">
        <f t="shared" si="2"/>
        <v>26335</v>
      </c>
      <c r="AF49" s="439">
        <f>+'Pág.6-C2'!D63</f>
        <v>26165</v>
      </c>
    </row>
    <row r="50" spans="27:32" ht="12.75" customHeight="1">
      <c r="AA50" s="18"/>
      <c r="AB50" s="440">
        <v>45962</v>
      </c>
      <c r="AC50" s="439">
        <f>+'Pág.6-C2'!E64</f>
        <v>14101</v>
      </c>
      <c r="AD50" s="439">
        <f>+'Pág.6-C2'!J64</f>
        <v>11815</v>
      </c>
      <c r="AE50" s="442">
        <f t="shared" si="2"/>
        <v>25916</v>
      </c>
      <c r="AF50" s="439">
        <f>+'Pág.6-C2'!D64</f>
        <v>24466</v>
      </c>
    </row>
    <row r="51" spans="27:32" ht="12.75" customHeight="1">
      <c r="AA51" s="17"/>
      <c r="AB51" s="251">
        <v>45992</v>
      </c>
      <c r="AC51" s="586">
        <f>+'Pág.6-C2'!E65</f>
        <v>14522</v>
      </c>
      <c r="AD51" s="439">
        <f>+'Pág.6-C2'!J65</f>
        <v>14839</v>
      </c>
      <c r="AE51" s="442">
        <f t="shared" si="2"/>
        <v>29361</v>
      </c>
      <c r="AF51" s="252">
        <f>+'Pág.6-C2'!D65</f>
        <v>31460</v>
      </c>
    </row>
    <row r="52" spans="27:32" ht="12.75" customHeight="1"/>
    <row r="71" ht="12.75" customHeight="1"/>
  </sheetData>
  <mergeCells count="1">
    <mergeCell ref="AA2:AF2"/>
  </mergeCells>
  <phoneticPr fontId="108" type="noConversion"/>
  <printOptions horizontalCentered="1" verticalCentered="1"/>
  <pageMargins left="0.25" right="0.25" top="0.75" bottom="0.75" header="0.3" footer="0.3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3C798B1CCF8B4785344D16800D46FE" ma:contentTypeVersion="10" ma:contentTypeDescription="Crear nuevo documento." ma:contentTypeScope="" ma:versionID="548acc46064769abe944b6bd4e37cf7a">
  <xsd:schema xmlns:xsd="http://www.w3.org/2001/XMLSchema" xmlns:xs="http://www.w3.org/2001/XMLSchema" xmlns:p="http://schemas.microsoft.com/office/2006/metadata/properties" xmlns:ns2="f37dd627-4514-4dc9-ad20-eb9dd384db2d" targetNamespace="http://schemas.microsoft.com/office/2006/metadata/properties" ma:root="true" ma:fieldsID="d7ef1c015693e8e103f5134b1afcd170" ns2:_="">
    <xsd:import namespace="f37dd627-4514-4dc9-ad20-eb9dd384d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dd627-4514-4dc9-ad20-eb9dd384d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5dca69c-ad09-42b3-9c3a-b750c84e9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dd627-4514-4dc9-ad20-eb9dd384db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C4FB52-931F-4828-8A1C-E29DFEF14A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E24C4-2631-4861-AF93-AC520C47F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dd627-4514-4dc9-ad20-eb9dd384d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A06F70-F3AE-4A3E-B402-18B0E6CB9683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f37dd627-4514-4dc9-ad20-eb9dd384db2d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64</vt:i4>
      </vt:variant>
    </vt:vector>
  </HeadingPairs>
  <TitlesOfParts>
    <vt:vector size="100" baseType="lpstr">
      <vt:lpstr>Portada</vt:lpstr>
      <vt:lpstr>Indice</vt:lpstr>
      <vt:lpstr>Introducción </vt:lpstr>
      <vt:lpstr>Pág.5-C1</vt:lpstr>
      <vt:lpstr>Pág.6-C2</vt:lpstr>
      <vt:lpstr>Pág.7-C3</vt:lpstr>
      <vt:lpstr>Pág.8-G1</vt:lpstr>
      <vt:lpstr>Pág.9-G2</vt:lpstr>
      <vt:lpstr>Pag.10-G3 </vt:lpstr>
      <vt:lpstr>Pág.11-C4 </vt:lpstr>
      <vt:lpstr>Pág.12-C5 </vt:lpstr>
      <vt:lpstr>Pág.13-C6 </vt:lpstr>
      <vt:lpstr>Pág.14-G4</vt:lpstr>
      <vt:lpstr>Pág.15-G5</vt:lpstr>
      <vt:lpstr>Pág.16-G6</vt:lpstr>
      <vt:lpstr>Pág.17-G7</vt:lpstr>
      <vt:lpstr>Pág.18-C7</vt:lpstr>
      <vt:lpstr>Pág 19-C8</vt:lpstr>
      <vt:lpstr>Pág 20-C9</vt:lpstr>
      <vt:lpstr>Pág 21-C10</vt:lpstr>
      <vt:lpstr>Pág.22-C11 </vt:lpstr>
      <vt:lpstr>Pág.23-C12</vt:lpstr>
      <vt:lpstr>Pág.24-C13</vt:lpstr>
      <vt:lpstr>Pág.25-C14 </vt:lpstr>
      <vt:lpstr>Pág 26-C15</vt:lpstr>
      <vt:lpstr>Pág 27-C16</vt:lpstr>
      <vt:lpstr>Pág.28-C17 </vt:lpstr>
      <vt:lpstr>Pág.29-C18 </vt:lpstr>
      <vt:lpstr>Pág.30-C19 </vt:lpstr>
      <vt:lpstr>Pág.31-G8 </vt:lpstr>
      <vt:lpstr>Pág.32-C20  </vt:lpstr>
      <vt:lpstr>Pág.33-G9  </vt:lpstr>
      <vt:lpstr>Pág.34-C21</vt:lpstr>
      <vt:lpstr>Pág.35-C22</vt:lpstr>
      <vt:lpstr>Pág.36-C23</vt:lpstr>
      <vt:lpstr>Hoja1</vt:lpstr>
      <vt:lpstr>Indice!Área_de_impresión</vt:lpstr>
      <vt:lpstr>'Introducción '!Área_de_impresión</vt:lpstr>
      <vt:lpstr>'Pág 19-C8'!Área_de_impresión</vt:lpstr>
      <vt:lpstr>'Pág 20-C9'!Área_de_impresión</vt:lpstr>
      <vt:lpstr>'Pág 21-C10'!Área_de_impresión</vt:lpstr>
      <vt:lpstr>'Pág 26-C15'!Área_de_impresión</vt:lpstr>
      <vt:lpstr>'Pág 27-C16'!Área_de_impresión</vt:lpstr>
      <vt:lpstr>'Pag.10-G3 '!Área_de_impresión</vt:lpstr>
      <vt:lpstr>'Pág.11-C4 '!Área_de_impresión</vt:lpstr>
      <vt:lpstr>'Pág.12-C5 '!Área_de_impresión</vt:lpstr>
      <vt:lpstr>'Pág.13-C6 '!Área_de_impresión</vt:lpstr>
      <vt:lpstr>'Pág.14-G4'!Área_de_impresión</vt:lpstr>
      <vt:lpstr>'Pág.15-G5'!Área_de_impresión</vt:lpstr>
      <vt:lpstr>'Pág.16-G6'!Área_de_impresión</vt:lpstr>
      <vt:lpstr>'Pág.17-G7'!Área_de_impresión</vt:lpstr>
      <vt:lpstr>'Pág.18-C7'!Área_de_impresión</vt:lpstr>
      <vt:lpstr>'Pág.22-C11 '!Área_de_impresión</vt:lpstr>
      <vt:lpstr>'Pág.23-C12'!Área_de_impresión</vt:lpstr>
      <vt:lpstr>'Pág.24-C13'!Área_de_impresión</vt:lpstr>
      <vt:lpstr>'Pág.25-C14 '!Área_de_impresión</vt:lpstr>
      <vt:lpstr>'Pág.28-C17 '!Área_de_impresión</vt:lpstr>
      <vt:lpstr>'Pág.29-C18 '!Área_de_impresión</vt:lpstr>
      <vt:lpstr>'Pág.30-C19 '!Área_de_impresión</vt:lpstr>
      <vt:lpstr>'Pág.31-G8 '!Área_de_impresión</vt:lpstr>
      <vt:lpstr>'Pág.32-C20  '!Área_de_impresión</vt:lpstr>
      <vt:lpstr>'Pág.33-G9  '!Área_de_impresión</vt:lpstr>
      <vt:lpstr>'Pág.34-C21'!Área_de_impresión</vt:lpstr>
      <vt:lpstr>'Pág.35-C22'!Área_de_impresión</vt:lpstr>
      <vt:lpstr>'Pág.36-C23'!Área_de_impresión</vt:lpstr>
      <vt:lpstr>'Pág.5-C1'!Área_de_impresión</vt:lpstr>
      <vt:lpstr>'Pág.6-C2'!Área_de_impresión</vt:lpstr>
      <vt:lpstr>'Pág.7-C3'!Área_de_impresión</vt:lpstr>
      <vt:lpstr>'Pág.8-G1'!Área_de_impresión</vt:lpstr>
      <vt:lpstr>'Pág.9-G2'!Área_de_impresión</vt:lpstr>
      <vt:lpstr>Indice!Print_Area</vt:lpstr>
      <vt:lpstr>'Introducción '!Print_Area</vt:lpstr>
      <vt:lpstr>'Pág 19-C8'!Print_Area</vt:lpstr>
      <vt:lpstr>'Pág 20-C9'!Print_Area</vt:lpstr>
      <vt:lpstr>'Pág 21-C10'!Print_Area</vt:lpstr>
      <vt:lpstr>'Pág 26-C15'!Print_Area</vt:lpstr>
      <vt:lpstr>'Pág 27-C16'!Print_Area</vt:lpstr>
      <vt:lpstr>'Pag.10-G3 '!Print_Area</vt:lpstr>
      <vt:lpstr>'Pág.11-C4 '!Print_Area</vt:lpstr>
      <vt:lpstr>'Pág.12-C5 '!Print_Area</vt:lpstr>
      <vt:lpstr>'Pág.13-C6 '!Print_Area</vt:lpstr>
      <vt:lpstr>'Pág.14-G4'!Print_Area</vt:lpstr>
      <vt:lpstr>'Pág.15-G5'!Print_Area</vt:lpstr>
      <vt:lpstr>'Pág.16-G6'!Print_Area</vt:lpstr>
      <vt:lpstr>'Pág.17-G7'!Print_Area</vt:lpstr>
      <vt:lpstr>'Pág.18-C7'!Print_Area</vt:lpstr>
      <vt:lpstr>'Pág.22-C11 '!Print_Area</vt:lpstr>
      <vt:lpstr>'Pág.23-C12'!Print_Area</vt:lpstr>
      <vt:lpstr>'Pág.24-C13'!Print_Area</vt:lpstr>
      <vt:lpstr>'Pág.25-C14 '!Print_Area</vt:lpstr>
      <vt:lpstr>'Pág.28-C17 '!Print_Area</vt:lpstr>
      <vt:lpstr>'Pág.29-C18 '!Print_Area</vt:lpstr>
      <vt:lpstr>'Pág.30-C19 '!Print_Area</vt:lpstr>
      <vt:lpstr>'Pág.33-G9  '!Print_Area</vt:lpstr>
      <vt:lpstr>'Pág.5-C1'!Print_Area</vt:lpstr>
      <vt:lpstr>'Pág.6-C2'!Print_Area</vt:lpstr>
      <vt:lpstr>'Pág.7-C3'!Print_Area</vt:lpstr>
      <vt:lpstr>'Pág.8-G1'!Print_Area</vt:lpstr>
      <vt:lpstr>'Pág.9-G2'!Print_Area</vt:lpstr>
      <vt:lpstr>Portada!Print_Area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Francisca Valdés Quiñones</dc:creator>
  <cp:keywords/>
  <dc:description/>
  <cp:lastModifiedBy>Paula Valdés</cp:lastModifiedBy>
  <cp:revision/>
  <cp:lastPrinted>2026-01-15T16:11:01Z</cp:lastPrinted>
  <dcterms:created xsi:type="dcterms:W3CDTF">2008-09-03T13:25:47Z</dcterms:created>
  <dcterms:modified xsi:type="dcterms:W3CDTF">2026-02-27T19:05:17Z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0x010100443C798B1CCF8B4785344D16800D46FE</vt:lpwstr>
  </property>
  <property fmtid="{D5CDD505-2E9C-101B-9397-08002B2CF9AE}" pid="3" name="MediaServiceImageTags">
    <vt:lpwstr/>
  </property>
</Properties>
</file>